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ZIZIXI\Desktop\远行星号\数据整理\"/>
    </mc:Choice>
  </mc:AlternateContent>
  <xr:revisionPtr revIDLastSave="0" documentId="13_ncr:1_{A3E5214F-7A6D-467F-95A2-BFC21AA002D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战机整理" sheetId="1" r:id="rId1"/>
    <sheet name="战机武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1" l="1"/>
  <c r="M21" i="1"/>
  <c r="M20" i="1"/>
  <c r="M11" i="1"/>
  <c r="M19" i="1"/>
  <c r="M18" i="1"/>
  <c r="M17" i="1"/>
  <c r="M16" i="1"/>
  <c r="M15" i="1"/>
  <c r="M14" i="1"/>
  <c r="M13" i="1"/>
  <c r="M12" i="1"/>
  <c r="M10" i="1"/>
  <c r="M9" i="1"/>
  <c r="M8" i="1"/>
  <c r="M7" i="1"/>
  <c r="M6" i="1"/>
  <c r="M5" i="1"/>
  <c r="M4" i="1"/>
  <c r="M3" i="1"/>
  <c r="M2" i="1"/>
  <c r="F13" i="2"/>
  <c r="G13" i="2"/>
  <c r="G3" i="2" l="1"/>
  <c r="G4" i="2"/>
  <c r="G5" i="2"/>
  <c r="O4" i="1" s="1"/>
  <c r="G6" i="2"/>
  <c r="G7" i="2"/>
  <c r="G8" i="2"/>
  <c r="G9" i="2"/>
  <c r="O8" i="1" s="1"/>
  <c r="G10" i="2"/>
  <c r="O9" i="1" s="1"/>
  <c r="G11" i="2"/>
  <c r="O10" i="1" s="1"/>
  <c r="G12" i="2"/>
  <c r="G14" i="2"/>
  <c r="O12" i="1" s="1"/>
  <c r="G15" i="2"/>
  <c r="O13" i="1" s="1"/>
  <c r="G16" i="2"/>
  <c r="G17" i="2"/>
  <c r="O16" i="1" s="1"/>
  <c r="G18" i="2"/>
  <c r="O19" i="1" s="1"/>
  <c r="G19" i="2"/>
  <c r="G20" i="2"/>
  <c r="G21" i="2"/>
  <c r="G22" i="2"/>
  <c r="G2" i="2"/>
  <c r="F3" i="2"/>
  <c r="F4" i="2"/>
  <c r="F5" i="2"/>
  <c r="N4" i="1" s="1"/>
  <c r="F6" i="2"/>
  <c r="F7" i="2"/>
  <c r="F8" i="2"/>
  <c r="F9" i="2"/>
  <c r="N8" i="1" s="1"/>
  <c r="F10" i="2"/>
  <c r="N9" i="1" s="1"/>
  <c r="F11" i="2"/>
  <c r="N10" i="1" s="1"/>
  <c r="F12" i="2"/>
  <c r="F14" i="2"/>
  <c r="N12" i="1" s="1"/>
  <c r="F15" i="2"/>
  <c r="N13" i="1" s="1"/>
  <c r="F16" i="2"/>
  <c r="F17" i="2"/>
  <c r="N16" i="1" s="1"/>
  <c r="F18" i="2"/>
  <c r="N19" i="1" s="1"/>
  <c r="F19" i="2"/>
  <c r="F20" i="2"/>
  <c r="F21" i="2"/>
  <c r="F22" i="2"/>
  <c r="F2" i="2"/>
  <c r="N22" i="1" l="1"/>
  <c r="O5" i="1"/>
  <c r="N3" i="1"/>
  <c r="N14" i="1"/>
  <c r="N17" i="1"/>
  <c r="O20" i="1"/>
  <c r="O18" i="1"/>
  <c r="N21" i="1"/>
  <c r="N11" i="1"/>
  <c r="O14" i="1"/>
  <c r="O17" i="1"/>
  <c r="O21" i="1"/>
  <c r="O11" i="1"/>
  <c r="N2" i="1"/>
  <c r="N15" i="1"/>
  <c r="O6" i="1"/>
  <c r="O7" i="1"/>
  <c r="N5" i="1"/>
  <c r="O22" i="1"/>
  <c r="N6" i="1"/>
  <c r="N7" i="1"/>
  <c r="N20" i="1"/>
  <c r="N18" i="1"/>
  <c r="O2" i="1"/>
  <c r="O15" i="1"/>
  <c r="O3" i="1"/>
</calcChain>
</file>

<file path=xl/sharedStrings.xml><?xml version="1.0" encoding="utf-8"?>
<sst xmlns="http://schemas.openxmlformats.org/spreadsheetml/2006/main" count="205" uniqueCount="108">
  <si>
    <t>战机名称</t>
    <phoneticPr fontId="3" type="noConversion"/>
  </si>
  <si>
    <t>冥蜂无人机</t>
    <phoneticPr fontId="3" type="noConversion"/>
  </si>
  <si>
    <t>利爪截击机</t>
    <phoneticPr fontId="3" type="noConversion"/>
  </si>
  <si>
    <t>火花无人截击机</t>
    <phoneticPr fontId="3" type="noConversion"/>
  </si>
  <si>
    <t>黄蜂无人截击机</t>
    <phoneticPr fontId="3" type="noConversion"/>
  </si>
  <si>
    <t>三叉戟鱼雷轰炸机</t>
    <phoneticPr fontId="3" type="noConversion"/>
  </si>
  <si>
    <t>匕首鱼雷轰炸机</t>
    <phoneticPr fontId="3" type="noConversion"/>
  </si>
  <si>
    <t>堕落鱼雷轰炸机</t>
    <phoneticPr fontId="3" type="noConversion"/>
  </si>
  <si>
    <t>眼镜蛇鱼雷轰炸机</t>
    <phoneticPr fontId="3" type="noConversion"/>
  </si>
  <si>
    <t>镰状剑火箭轰炸机</t>
    <phoneticPr fontId="3" type="noConversion"/>
  </si>
  <si>
    <t>长弓动能轰炸机</t>
    <phoneticPr fontId="3" type="noConversion"/>
  </si>
  <si>
    <t>食人鱼轰炸机</t>
    <phoneticPr fontId="3" type="noConversion"/>
  </si>
  <si>
    <t>挖矿辅助无人机</t>
    <phoneticPr fontId="3" type="noConversion"/>
  </si>
  <si>
    <t>疣猪突击战斗机</t>
    <phoneticPr fontId="3" type="noConversion"/>
  </si>
  <si>
    <t>短剑战斗机</t>
    <phoneticPr fontId="3" type="noConversion"/>
  </si>
  <si>
    <t>钩爪支援战斗机</t>
    <phoneticPr fontId="3" type="noConversion"/>
  </si>
  <si>
    <t>阔剑重型战斗机</t>
    <phoneticPr fontId="3" type="noConversion"/>
  </si>
  <si>
    <t>雷霆重型战斗机</t>
    <phoneticPr fontId="3" type="noConversion"/>
  </si>
  <si>
    <t>希腊剑支援战斗机</t>
    <phoneticPr fontId="3" type="noConversion"/>
  </si>
  <si>
    <t>终结者无人机</t>
    <phoneticPr fontId="3" type="noConversion"/>
  </si>
  <si>
    <t>闪光空雷无人轰炸机</t>
    <phoneticPr fontId="3" type="noConversion"/>
  </si>
  <si>
    <t>无</t>
    <phoneticPr fontId="3" type="noConversion"/>
  </si>
  <si>
    <t>全盾</t>
    <phoneticPr fontId="3" type="noConversion"/>
  </si>
  <si>
    <t>护盾</t>
    <phoneticPr fontId="3" type="noConversion"/>
  </si>
  <si>
    <t>装甲</t>
    <phoneticPr fontId="3" type="noConversion"/>
  </si>
  <si>
    <t>结构</t>
    <phoneticPr fontId="3" type="noConversion"/>
  </si>
  <si>
    <t>军备</t>
    <phoneticPr fontId="3" type="noConversion"/>
  </si>
  <si>
    <t>钻探激光炮</t>
    <phoneticPr fontId="3" type="noConversion"/>
  </si>
  <si>
    <t>钻探激光炮*1</t>
    <phoneticPr fontId="3" type="noConversion"/>
  </si>
  <si>
    <t>阿特罗波斯鱼雷(单发)*2</t>
    <phoneticPr fontId="3" type="noConversion"/>
  </si>
  <si>
    <t>阿特罗波斯鱼雷(单发)*1</t>
    <phoneticPr fontId="3" type="noConversion"/>
  </si>
  <si>
    <t>联队</t>
    <phoneticPr fontId="3" type="noConversion"/>
  </si>
  <si>
    <t>大锤鱼类(单发)*1</t>
    <phoneticPr fontId="3" type="noConversion"/>
  </si>
  <si>
    <t>死神鱼雷*1</t>
    <phoneticPr fontId="3" type="noConversion"/>
  </si>
  <si>
    <t>歼灭者火箭发射器*2</t>
    <phoneticPr fontId="3" type="noConversion"/>
  </si>
  <si>
    <t>标准炸弹发射架*1</t>
    <phoneticPr fontId="3" type="noConversion"/>
  </si>
  <si>
    <t>轻型迫击炮*2</t>
    <phoneticPr fontId="3" type="noConversion"/>
  </si>
  <si>
    <t>轻机枪*2</t>
    <phoneticPr fontId="3" type="noConversion"/>
  </si>
  <si>
    <t>装备名称</t>
    <phoneticPr fontId="3" type="noConversion"/>
  </si>
  <si>
    <t>火神炮</t>
    <phoneticPr fontId="3" type="noConversion"/>
  </si>
  <si>
    <t>蜂群SRM发射器</t>
    <phoneticPr fontId="3" type="noConversion"/>
  </si>
  <si>
    <t>瞬发PD激光炮(战机型)</t>
    <phoneticPr fontId="3" type="noConversion"/>
  </si>
  <si>
    <t>PD激光炮</t>
    <phoneticPr fontId="3" type="noConversion"/>
  </si>
  <si>
    <t>毒刺级感应空雷</t>
    <phoneticPr fontId="3" type="noConversion"/>
  </si>
  <si>
    <t>阿特罗波斯鱼雷(单发)</t>
    <phoneticPr fontId="3" type="noConversion"/>
  </si>
  <si>
    <t>大锤级鱼雷(单发)</t>
    <phoneticPr fontId="3" type="noConversion"/>
  </si>
  <si>
    <t>死神鱼雷</t>
    <phoneticPr fontId="3" type="noConversion"/>
  </si>
  <si>
    <t>歼灭者火箭发射器</t>
    <phoneticPr fontId="3" type="noConversion"/>
  </si>
  <si>
    <t>瞬发PD激光炮</t>
    <phoneticPr fontId="3" type="noConversion"/>
  </si>
  <si>
    <t>感应空雷发射器(战机型)</t>
    <phoneticPr fontId="3" type="noConversion"/>
  </si>
  <si>
    <t>标准炸弹发射架</t>
    <phoneticPr fontId="3" type="noConversion"/>
  </si>
  <si>
    <t>IR脉冲激光炮(战机型)</t>
    <phoneticPr fontId="3" type="noConversion"/>
  </si>
  <si>
    <t>轻型迫击炮</t>
    <phoneticPr fontId="3" type="noConversion"/>
  </si>
  <si>
    <t>轻机枪</t>
    <phoneticPr fontId="3" type="noConversion"/>
  </si>
  <si>
    <t>离子炮(战机型)</t>
    <phoneticPr fontId="3" type="noConversion"/>
  </si>
  <si>
    <t>轻型双管机枪</t>
    <phoneticPr fontId="3" type="noConversion"/>
  </si>
  <si>
    <t>离子束</t>
    <phoneticPr fontId="3" type="noConversion"/>
  </si>
  <si>
    <t>IR脉冲激光炮</t>
    <phoneticPr fontId="3" type="noConversion"/>
  </si>
  <si>
    <t>伤害</t>
    <phoneticPr fontId="3" type="noConversion"/>
  </si>
  <si>
    <t>重装时间</t>
    <phoneticPr fontId="3" type="noConversion"/>
  </si>
  <si>
    <t>EMP伤害</t>
    <phoneticPr fontId="3" type="noConversion"/>
  </si>
  <si>
    <t>破盾效率</t>
    <phoneticPr fontId="3" type="noConversion"/>
  </si>
  <si>
    <t>洗结构效率</t>
    <phoneticPr fontId="3" type="noConversion"/>
  </si>
  <si>
    <t>伤害类型</t>
    <phoneticPr fontId="3" type="noConversion"/>
  </si>
  <si>
    <t>能量</t>
    <phoneticPr fontId="3" type="noConversion"/>
  </si>
  <si>
    <t>破片</t>
    <phoneticPr fontId="3" type="noConversion"/>
  </si>
  <si>
    <t>高爆</t>
    <phoneticPr fontId="3" type="noConversion"/>
  </si>
  <si>
    <t>动能</t>
    <phoneticPr fontId="3" type="noConversion"/>
  </si>
  <si>
    <t>幅能</t>
    <phoneticPr fontId="3" type="noConversion"/>
  </si>
  <si>
    <t>——</t>
    <phoneticPr fontId="3" type="noConversion"/>
  </si>
  <si>
    <t>瞬发PD激光炮(战机型)*1</t>
    <phoneticPr fontId="3" type="noConversion"/>
  </si>
  <si>
    <t>感应空雷发射器(战机型)*1</t>
    <phoneticPr fontId="3" type="noConversion"/>
  </si>
  <si>
    <t>IR脉冲激光炮(战机型)*1</t>
    <phoneticPr fontId="3" type="noConversion"/>
  </si>
  <si>
    <t>离子炮(战机型)*1</t>
    <phoneticPr fontId="3" type="noConversion"/>
  </si>
  <si>
    <t>战术</t>
    <phoneticPr fontId="3" type="noConversion"/>
  </si>
  <si>
    <t>插槽</t>
    <phoneticPr fontId="3" type="noConversion"/>
  </si>
  <si>
    <t>先进光学器件</t>
    <phoneticPr fontId="3" type="noConversion"/>
  </si>
  <si>
    <t>终结者核心</t>
    <phoneticPr fontId="3" type="noConversion"/>
  </si>
  <si>
    <t>诱饵</t>
    <phoneticPr fontId="3" type="noConversion"/>
  </si>
  <si>
    <t>诱饵(单发)</t>
    <phoneticPr fontId="3" type="noConversion"/>
  </si>
  <si>
    <t>赛博SRM(单发)</t>
    <phoneticPr fontId="3" type="noConversion"/>
  </si>
  <si>
    <t>破</t>
    <phoneticPr fontId="3" type="noConversion"/>
  </si>
  <si>
    <t>甲</t>
    <phoneticPr fontId="3" type="noConversion"/>
  </si>
  <si>
    <t>时</t>
    <phoneticPr fontId="3" type="noConversion"/>
  </si>
  <si>
    <t>间</t>
    <phoneticPr fontId="3" type="noConversion"/>
  </si>
  <si>
    <t>蜂群SRM发射器*1</t>
  </si>
  <si>
    <t>火神炮*1</t>
    <phoneticPr fontId="3" type="noConversion"/>
  </si>
  <si>
    <t>毒刺级感应空雷*1</t>
  </si>
  <si>
    <t>PD激光炮*1</t>
  </si>
  <si>
    <t>PD激光炮*1</t>
    <phoneticPr fontId="3" type="noConversion"/>
  </si>
  <si>
    <t>赛博SRM(单发)*1</t>
  </si>
  <si>
    <t>瞬发PD 激光炮*1</t>
    <phoneticPr fontId="3" type="noConversion"/>
  </si>
  <si>
    <t>轻机枪*2</t>
  </si>
  <si>
    <t>轻型双管机枪*1</t>
  </si>
  <si>
    <t>离子束*1</t>
  </si>
  <si>
    <t>瞬发PD激光炮*1</t>
    <phoneticPr fontId="3" type="noConversion"/>
  </si>
  <si>
    <t>IR脉冲激光炮*1</t>
    <phoneticPr fontId="3" type="noConversion"/>
  </si>
  <si>
    <t>勒克斯重型无人机</t>
    <phoneticPr fontId="3" type="noConversion"/>
  </si>
  <si>
    <t>和</t>
    <phoneticPr fontId="3" type="noConversion"/>
  </si>
  <si>
    <t>累</t>
    <phoneticPr fontId="3" type="noConversion"/>
  </si>
  <si>
    <t>积</t>
    <phoneticPr fontId="3" type="noConversion"/>
  </si>
  <si>
    <t>幅</t>
    <phoneticPr fontId="3" type="noConversion"/>
  </si>
  <si>
    <t>能</t>
    <phoneticPr fontId="3" type="noConversion"/>
  </si>
  <si>
    <t>交战范围</t>
    <phoneticPr fontId="3" type="noConversion"/>
  </si>
  <si>
    <t>更换时间</t>
    <phoneticPr fontId="3" type="noConversion"/>
  </si>
  <si>
    <t>航速</t>
    <phoneticPr fontId="3" type="noConversion"/>
  </si>
  <si>
    <t>幅能容量</t>
    <phoneticPr fontId="3" type="noConversion"/>
  </si>
  <si>
    <t>幅能耗散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</si>
</sst>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1"/>
      <color theme="1"/>
      <name val="等线"/>
      <family val="2"/>
      <scheme val="minor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4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2"/>
      <color rgb="FFFF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theme="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5"/>
      </right>
      <top style="thin">
        <color indexed="64"/>
      </top>
      <bottom style="thin">
        <color indexed="64"/>
      </bottom>
      <diagonal/>
    </border>
    <border>
      <left style="thick">
        <color theme="5"/>
      </left>
      <right style="thin">
        <color indexed="64"/>
      </right>
      <top style="thin">
        <color indexed="64"/>
      </top>
      <bottom style="thick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5"/>
      </bottom>
      <diagonal/>
    </border>
    <border>
      <left style="thin">
        <color indexed="64"/>
      </left>
      <right style="thick">
        <color theme="5"/>
      </right>
      <top style="thin">
        <color indexed="64"/>
      </top>
      <bottom style="thick">
        <color theme="5"/>
      </bottom>
      <diagonal/>
    </border>
    <border>
      <left style="thick">
        <color theme="5"/>
      </left>
      <right style="thin">
        <color indexed="64"/>
      </right>
      <top style="thick">
        <color theme="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5"/>
      </top>
      <bottom style="thin">
        <color indexed="64"/>
      </bottom>
      <diagonal/>
    </border>
    <border>
      <left style="thin">
        <color indexed="64"/>
      </left>
      <right style="thick">
        <color theme="5"/>
      </right>
      <top style="thick">
        <color theme="5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right" vertical="center"/>
    </xf>
    <xf numFmtId="1" fontId="9" fillId="0" borderId="1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right" vertical="center"/>
    </xf>
    <xf numFmtId="176" fontId="9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right" vertical="center"/>
    </xf>
    <xf numFmtId="1" fontId="9" fillId="0" borderId="7" xfId="0" applyNumberFormat="1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</cellXfs>
  <cellStyles count="1">
    <cellStyle name="常规" xfId="0" builtinId="0"/>
  </cellStyles>
  <dxfs count="17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FF00"/>
        </patternFill>
      </fill>
    </dxf>
    <dxf>
      <fill>
        <patternFill>
          <bgColor rgb="FFFF5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showGridLines="0" tabSelected="1" workbookViewId="0">
      <selection activeCell="K26" sqref="K26"/>
    </sheetView>
  </sheetViews>
  <sheetFormatPr defaultRowHeight="16.5" x14ac:dyDescent="0.2"/>
  <cols>
    <col min="1" max="1" width="16.75" style="31" bestFit="1" customWidth="1"/>
    <col min="2" max="2" width="9" style="31" bestFit="1" customWidth="1"/>
    <col min="3" max="3" width="11.375" style="31" bestFit="1" customWidth="1"/>
    <col min="4" max="4" width="8" style="31" bestFit="1" customWidth="1"/>
    <col min="5" max="5" width="4.75" style="31" bestFit="1" customWidth="1"/>
    <col min="6" max="6" width="8" style="31" bestFit="1" customWidth="1"/>
    <col min="7" max="9" width="4.75" style="31" bestFit="1" customWidth="1"/>
    <col min="10" max="11" width="8" style="31" bestFit="1" customWidth="1"/>
    <col min="12" max="12" width="4.75" style="31" bestFit="1" customWidth="1"/>
    <col min="13" max="13" width="8.375" style="31" bestFit="1" customWidth="1"/>
    <col min="14" max="14" width="8" style="57" bestFit="1" customWidth="1"/>
    <col min="15" max="15" width="9.625" style="57" bestFit="1" customWidth="1"/>
    <col min="16" max="16" width="3.125" style="58" bestFit="1" customWidth="1"/>
    <col min="17" max="17" width="6.875" style="59" bestFit="1" customWidth="1"/>
    <col min="18" max="18" width="5.5" style="60" bestFit="1" customWidth="1"/>
    <col min="19" max="19" width="6.875" style="59" bestFit="1" customWidth="1"/>
    <col min="20" max="20" width="6.5" style="60" bestFit="1" customWidth="1"/>
    <col min="21" max="21" width="6.875" style="59" bestFit="1" customWidth="1"/>
    <col min="22" max="22" width="6.5" style="60" bestFit="1" customWidth="1"/>
    <col min="23" max="23" width="6.875" style="59" bestFit="1" customWidth="1"/>
    <col min="24" max="24" width="6.5" style="60" bestFit="1" customWidth="1"/>
    <col min="25" max="25" width="21.625" style="31" bestFit="1" customWidth="1"/>
    <col min="26" max="26" width="15.5" style="31" bestFit="1" customWidth="1"/>
    <col min="27" max="27" width="13.375" style="31" bestFit="1" customWidth="1"/>
    <col min="28" max="16384" width="9" style="31"/>
  </cols>
  <sheetData>
    <row r="1" spans="1:27" s="22" customFormat="1" ht="17.25" thickBot="1" x14ac:dyDescent="0.25">
      <c r="A1" s="21" t="s">
        <v>0</v>
      </c>
      <c r="B1" s="21" t="s">
        <v>74</v>
      </c>
      <c r="C1" s="21" t="s">
        <v>75</v>
      </c>
      <c r="D1" s="21" t="s">
        <v>103</v>
      </c>
      <c r="E1" s="21" t="s">
        <v>31</v>
      </c>
      <c r="F1" s="21" t="s">
        <v>104</v>
      </c>
      <c r="G1" s="21" t="s">
        <v>23</v>
      </c>
      <c r="H1" s="21" t="s">
        <v>24</v>
      </c>
      <c r="I1" s="21" t="s">
        <v>25</v>
      </c>
      <c r="J1" s="21" t="s">
        <v>106</v>
      </c>
      <c r="K1" s="21" t="s">
        <v>107</v>
      </c>
      <c r="L1" s="21" t="s">
        <v>105</v>
      </c>
      <c r="M1" s="21" t="s">
        <v>60</v>
      </c>
      <c r="N1" s="21" t="s">
        <v>61</v>
      </c>
      <c r="O1" s="21" t="s">
        <v>62</v>
      </c>
      <c r="P1" s="21" t="s">
        <v>81</v>
      </c>
      <c r="Q1" s="21">
        <v>500</v>
      </c>
      <c r="R1" s="21" t="s">
        <v>68</v>
      </c>
      <c r="S1" s="21">
        <v>1000</v>
      </c>
      <c r="T1" s="21" t="s">
        <v>68</v>
      </c>
      <c r="U1" s="21">
        <v>1500</v>
      </c>
      <c r="V1" s="21" t="s">
        <v>68</v>
      </c>
      <c r="W1" s="21">
        <v>2000</v>
      </c>
      <c r="X1" s="21" t="s">
        <v>68</v>
      </c>
      <c r="Y1" s="61" t="s">
        <v>26</v>
      </c>
      <c r="Z1" s="61"/>
      <c r="AA1" s="61"/>
    </row>
    <row r="2" spans="1:27" ht="17.25" thickTop="1" x14ac:dyDescent="0.2">
      <c r="A2" s="23" t="s">
        <v>1</v>
      </c>
      <c r="B2" s="24" t="s">
        <v>21</v>
      </c>
      <c r="C2" s="24" t="s">
        <v>21</v>
      </c>
      <c r="D2" s="24">
        <v>2000</v>
      </c>
      <c r="E2" s="24">
        <v>6</v>
      </c>
      <c r="F2" s="24">
        <v>5</v>
      </c>
      <c r="G2" s="24" t="s">
        <v>21</v>
      </c>
      <c r="H2" s="24">
        <v>25</v>
      </c>
      <c r="I2" s="24">
        <v>200</v>
      </c>
      <c r="J2" s="24">
        <v>200</v>
      </c>
      <c r="K2" s="24">
        <v>100</v>
      </c>
      <c r="L2" s="24">
        <v>100</v>
      </c>
      <c r="M2" s="26">
        <f>战机武器!E2*战机整理!$E2*1</f>
        <v>0</v>
      </c>
      <c r="N2" s="27">
        <f>战机武器!F2*战机整理!$E2*1</f>
        <v>180</v>
      </c>
      <c r="O2" s="27">
        <f>战机武器!G2*战机整理!$E2*1</f>
        <v>180</v>
      </c>
      <c r="P2" s="28" t="s">
        <v>82</v>
      </c>
      <c r="Q2" s="29">
        <v>16.600000000000001</v>
      </c>
      <c r="R2" s="30">
        <v>996</v>
      </c>
      <c r="S2" s="29">
        <v>45.6</v>
      </c>
      <c r="T2" s="30">
        <v>2736</v>
      </c>
      <c r="U2" s="29">
        <v>77.099999999999994</v>
      </c>
      <c r="V2" s="30">
        <v>4626</v>
      </c>
      <c r="W2" s="29">
        <v>111.1</v>
      </c>
      <c r="X2" s="30">
        <v>6666</v>
      </c>
      <c r="Y2" s="25" t="s">
        <v>28</v>
      </c>
      <c r="Z2" s="24"/>
      <c r="AA2" s="62"/>
    </row>
    <row r="3" spans="1:27" x14ac:dyDescent="0.2">
      <c r="A3" s="32" t="s">
        <v>2</v>
      </c>
      <c r="B3" s="33" t="s">
        <v>21</v>
      </c>
      <c r="C3" s="33" t="s">
        <v>21</v>
      </c>
      <c r="D3" s="33">
        <v>4000</v>
      </c>
      <c r="E3" s="33">
        <v>4</v>
      </c>
      <c r="F3" s="33">
        <v>5</v>
      </c>
      <c r="G3" s="33" t="s">
        <v>21</v>
      </c>
      <c r="H3" s="33">
        <v>25</v>
      </c>
      <c r="I3" s="33">
        <v>200</v>
      </c>
      <c r="J3" s="33">
        <v>400</v>
      </c>
      <c r="K3" s="33">
        <v>100</v>
      </c>
      <c r="L3" s="33">
        <v>325</v>
      </c>
      <c r="M3" s="36">
        <f>(战机武器!E3+战机武器!E4)*$E3*1</f>
        <v>0</v>
      </c>
      <c r="N3" s="37">
        <f>(战机武器!F3+战机武器!F4)*$E3*1</f>
        <v>576.92307692307691</v>
      </c>
      <c r="O3" s="37">
        <f>(战机武器!G3+战机武器!G4)*$E3*1</f>
        <v>2153.8461538461538</v>
      </c>
      <c r="P3" s="38" t="s">
        <v>83</v>
      </c>
      <c r="Q3" s="39">
        <v>12.27</v>
      </c>
      <c r="R3" s="40">
        <v>514</v>
      </c>
      <c r="S3" s="39">
        <v>31.53</v>
      </c>
      <c r="T3" s="40">
        <v>1067</v>
      </c>
      <c r="U3" s="39">
        <v>54.45</v>
      </c>
      <c r="V3" s="40">
        <v>1600</v>
      </c>
      <c r="W3" s="39">
        <v>78.02</v>
      </c>
      <c r="X3" s="40">
        <v>2134</v>
      </c>
      <c r="Y3" s="34" t="s">
        <v>86</v>
      </c>
      <c r="Z3" s="35" t="s">
        <v>85</v>
      </c>
      <c r="AA3" s="63"/>
    </row>
    <row r="4" spans="1:27" x14ac:dyDescent="0.2">
      <c r="A4" s="32" t="s">
        <v>3</v>
      </c>
      <c r="B4" s="33" t="s">
        <v>21</v>
      </c>
      <c r="C4" s="33" t="s">
        <v>21</v>
      </c>
      <c r="D4" s="33">
        <v>4000</v>
      </c>
      <c r="E4" s="33">
        <v>5</v>
      </c>
      <c r="F4" s="33">
        <v>10</v>
      </c>
      <c r="G4" s="33" t="s">
        <v>22</v>
      </c>
      <c r="H4" s="33">
        <v>20</v>
      </c>
      <c r="I4" s="33">
        <v>300</v>
      </c>
      <c r="J4" s="33">
        <v>150</v>
      </c>
      <c r="K4" s="33">
        <v>50</v>
      </c>
      <c r="L4" s="33">
        <v>335</v>
      </c>
      <c r="M4" s="36">
        <f>战机武器!E5*战机整理!$E4*1</f>
        <v>0</v>
      </c>
      <c r="N4" s="37">
        <f>战机武器!F5*战机整理!$E4*1</f>
        <v>431.81818181818181</v>
      </c>
      <c r="O4" s="37">
        <f>战机武器!G5*战机整理!$E4*1</f>
        <v>431.81818181818181</v>
      </c>
      <c r="P4" s="38" t="s">
        <v>84</v>
      </c>
      <c r="Q4" s="39">
        <v>4.3</v>
      </c>
      <c r="R4" s="40">
        <v>1763</v>
      </c>
      <c r="S4" s="39">
        <v>12.2</v>
      </c>
      <c r="T4" s="40">
        <v>5002</v>
      </c>
      <c r="U4" s="39">
        <v>23.3</v>
      </c>
      <c r="V4" s="40">
        <v>9553</v>
      </c>
      <c r="W4" s="39">
        <v>35.299999999999997</v>
      </c>
      <c r="X4" s="40">
        <v>14473</v>
      </c>
      <c r="Y4" s="41" t="s">
        <v>70</v>
      </c>
      <c r="Z4" s="33"/>
      <c r="AA4" s="63"/>
    </row>
    <row r="5" spans="1:27" ht="17.25" thickBot="1" x14ac:dyDescent="0.25">
      <c r="A5" s="42" t="s">
        <v>4</v>
      </c>
      <c r="B5" s="43" t="s">
        <v>21</v>
      </c>
      <c r="C5" s="43" t="s">
        <v>21</v>
      </c>
      <c r="D5" s="43">
        <v>4000</v>
      </c>
      <c r="E5" s="43">
        <v>6</v>
      </c>
      <c r="F5" s="43">
        <v>5</v>
      </c>
      <c r="G5" s="43" t="s">
        <v>21</v>
      </c>
      <c r="H5" s="43">
        <v>10</v>
      </c>
      <c r="I5" s="43">
        <v>100</v>
      </c>
      <c r="J5" s="43">
        <v>500</v>
      </c>
      <c r="K5" s="43">
        <v>100</v>
      </c>
      <c r="L5" s="43">
        <v>325</v>
      </c>
      <c r="M5" s="46">
        <f>(战机武器!E6+战机武器!E7)*$E5*1</f>
        <v>0</v>
      </c>
      <c r="N5" s="47">
        <f>(战机武器!F6+战机武器!F7)*$E5*1</f>
        <v>1200</v>
      </c>
      <c r="O5" s="47">
        <f>(战机武器!G6+战机武器!G7)*$E5*1</f>
        <v>3450</v>
      </c>
      <c r="P5" s="48" t="s">
        <v>98</v>
      </c>
      <c r="Q5" s="49">
        <v>3.64</v>
      </c>
      <c r="R5" s="50">
        <v>492</v>
      </c>
      <c r="S5" s="49">
        <v>10.59</v>
      </c>
      <c r="T5" s="50">
        <v>1380</v>
      </c>
      <c r="U5" s="49">
        <v>19.52</v>
      </c>
      <c r="V5" s="50">
        <v>2664</v>
      </c>
      <c r="W5" s="49">
        <v>29.02</v>
      </c>
      <c r="X5" s="50">
        <v>4044</v>
      </c>
      <c r="Y5" s="44" t="s">
        <v>89</v>
      </c>
      <c r="Z5" s="45" t="s">
        <v>87</v>
      </c>
      <c r="AA5" s="64"/>
    </row>
    <row r="6" spans="1:27" ht="17.25" thickTop="1" x14ac:dyDescent="0.2">
      <c r="A6" s="51" t="s">
        <v>5</v>
      </c>
      <c r="B6" s="24" t="s">
        <v>21</v>
      </c>
      <c r="C6" s="24" t="s">
        <v>21</v>
      </c>
      <c r="D6" s="24">
        <v>4000</v>
      </c>
      <c r="E6" s="24">
        <v>2</v>
      </c>
      <c r="F6" s="24">
        <v>25</v>
      </c>
      <c r="G6" s="24" t="s">
        <v>22</v>
      </c>
      <c r="H6" s="24">
        <v>25</v>
      </c>
      <c r="I6" s="24">
        <v>500</v>
      </c>
      <c r="J6" s="24">
        <v>500</v>
      </c>
      <c r="K6" s="24">
        <v>50</v>
      </c>
      <c r="L6" s="24">
        <v>130</v>
      </c>
      <c r="M6" s="26">
        <f>战机武器!E8*战机整理!$E6*2</f>
        <v>0</v>
      </c>
      <c r="N6" s="27">
        <f>战机武器!F8*战机整理!$E6*2</f>
        <v>2000</v>
      </c>
      <c r="O6" s="27">
        <f>战机武器!G8*战机整理!$E6*2</f>
        <v>4000</v>
      </c>
      <c r="P6" s="28" t="s">
        <v>99</v>
      </c>
      <c r="Q6" s="29">
        <v>0</v>
      </c>
      <c r="R6" s="30">
        <v>0</v>
      </c>
      <c r="S6" s="29">
        <v>0.5</v>
      </c>
      <c r="T6" s="30">
        <v>0</v>
      </c>
      <c r="U6" s="29">
        <v>1</v>
      </c>
      <c r="V6" s="30">
        <v>0</v>
      </c>
      <c r="W6" s="29">
        <v>1.5</v>
      </c>
      <c r="X6" s="30">
        <v>0</v>
      </c>
      <c r="Y6" s="52" t="s">
        <v>29</v>
      </c>
      <c r="Z6" s="24"/>
      <c r="AA6" s="62"/>
    </row>
    <row r="7" spans="1:27" x14ac:dyDescent="0.2">
      <c r="A7" s="32" t="s">
        <v>6</v>
      </c>
      <c r="B7" s="33" t="s">
        <v>21</v>
      </c>
      <c r="C7" s="33" t="s">
        <v>21</v>
      </c>
      <c r="D7" s="33">
        <v>4000</v>
      </c>
      <c r="E7" s="33">
        <v>3</v>
      </c>
      <c r="F7" s="33">
        <v>18</v>
      </c>
      <c r="G7" s="33" t="s">
        <v>22</v>
      </c>
      <c r="H7" s="33">
        <v>10</v>
      </c>
      <c r="I7" s="33">
        <v>300</v>
      </c>
      <c r="J7" s="33">
        <v>200</v>
      </c>
      <c r="K7" s="33">
        <v>50</v>
      </c>
      <c r="L7" s="33">
        <v>175</v>
      </c>
      <c r="M7" s="36">
        <f>战机武器!E8*战机整理!$E7*1</f>
        <v>0</v>
      </c>
      <c r="N7" s="37">
        <f>战机武器!F8*战机整理!$E7*1</f>
        <v>1500</v>
      </c>
      <c r="O7" s="37">
        <f>战机武器!G8*战机整理!$E7*1</f>
        <v>3000</v>
      </c>
      <c r="P7" s="38" t="s">
        <v>100</v>
      </c>
      <c r="Q7" s="39">
        <v>0</v>
      </c>
      <c r="R7" s="40">
        <v>0</v>
      </c>
      <c r="S7" s="39">
        <v>0.33</v>
      </c>
      <c r="T7" s="40">
        <v>0</v>
      </c>
      <c r="U7" s="39">
        <v>0.67</v>
      </c>
      <c r="V7" s="40">
        <v>0</v>
      </c>
      <c r="W7" s="39">
        <v>1</v>
      </c>
      <c r="X7" s="40">
        <v>0</v>
      </c>
      <c r="Y7" s="35" t="s">
        <v>30</v>
      </c>
      <c r="Z7" s="33"/>
      <c r="AA7" s="63"/>
    </row>
    <row r="8" spans="1:27" x14ac:dyDescent="0.2">
      <c r="A8" s="32" t="s">
        <v>7</v>
      </c>
      <c r="B8" s="33" t="s">
        <v>21</v>
      </c>
      <c r="C8" s="33" t="s">
        <v>21</v>
      </c>
      <c r="D8" s="33">
        <v>4000</v>
      </c>
      <c r="E8" s="33">
        <v>3</v>
      </c>
      <c r="F8" s="33">
        <v>15</v>
      </c>
      <c r="G8" s="33" t="s">
        <v>21</v>
      </c>
      <c r="H8" s="33">
        <v>50</v>
      </c>
      <c r="I8" s="33">
        <v>400</v>
      </c>
      <c r="J8" s="33">
        <v>50</v>
      </c>
      <c r="K8" s="33">
        <v>10</v>
      </c>
      <c r="L8" s="33">
        <v>140</v>
      </c>
      <c r="M8" s="36">
        <f>战机武器!E9*战机整理!$E8*1</f>
        <v>0</v>
      </c>
      <c r="N8" s="37">
        <f>战机武器!F9*战机整理!$E8*1</f>
        <v>2250</v>
      </c>
      <c r="O8" s="37">
        <f>战机武器!G9*战机整理!$E8*1</f>
        <v>4500</v>
      </c>
      <c r="P8" s="38" t="s">
        <v>101</v>
      </c>
      <c r="Q8" s="39">
        <v>0</v>
      </c>
      <c r="R8" s="40">
        <v>0</v>
      </c>
      <c r="S8" s="39">
        <v>0</v>
      </c>
      <c r="T8" s="40">
        <v>0</v>
      </c>
      <c r="U8" s="39">
        <v>0.33</v>
      </c>
      <c r="V8" s="40">
        <v>0</v>
      </c>
      <c r="W8" s="39">
        <v>0.33</v>
      </c>
      <c r="X8" s="40">
        <v>0</v>
      </c>
      <c r="Y8" s="35" t="s">
        <v>32</v>
      </c>
      <c r="Z8" s="33"/>
      <c r="AA8" s="63"/>
    </row>
    <row r="9" spans="1:27" x14ac:dyDescent="0.2">
      <c r="A9" s="32" t="s">
        <v>8</v>
      </c>
      <c r="B9" s="33" t="s">
        <v>21</v>
      </c>
      <c r="C9" s="33" t="s">
        <v>21</v>
      </c>
      <c r="D9" s="33">
        <v>4000</v>
      </c>
      <c r="E9" s="33">
        <v>1</v>
      </c>
      <c r="F9" s="33">
        <v>20</v>
      </c>
      <c r="G9" s="33" t="s">
        <v>22</v>
      </c>
      <c r="H9" s="33">
        <v>25</v>
      </c>
      <c r="I9" s="33">
        <v>400</v>
      </c>
      <c r="J9" s="33">
        <v>400</v>
      </c>
      <c r="K9" s="33">
        <v>50</v>
      </c>
      <c r="L9" s="33">
        <v>160</v>
      </c>
      <c r="M9" s="36">
        <f>战机武器!E10*战机整理!$E9*1</f>
        <v>0</v>
      </c>
      <c r="N9" s="37">
        <f>战机武器!F10*战机整理!$E9*1</f>
        <v>400</v>
      </c>
      <c r="O9" s="37">
        <f>战机武器!G10*战机整理!$E9*1</f>
        <v>800</v>
      </c>
      <c r="P9" s="38" t="s">
        <v>102</v>
      </c>
      <c r="Q9" s="39">
        <v>0</v>
      </c>
      <c r="R9" s="40">
        <v>0</v>
      </c>
      <c r="S9" s="39">
        <v>0</v>
      </c>
      <c r="T9" s="40">
        <v>0</v>
      </c>
      <c r="U9" s="39">
        <v>0</v>
      </c>
      <c r="V9" s="40">
        <v>0</v>
      </c>
      <c r="W9" s="39">
        <v>0</v>
      </c>
      <c r="X9" s="40">
        <v>0</v>
      </c>
      <c r="Y9" s="35" t="s">
        <v>33</v>
      </c>
      <c r="Z9" s="33"/>
      <c r="AA9" s="63"/>
    </row>
    <row r="10" spans="1:27" x14ac:dyDescent="0.2">
      <c r="A10" s="32" t="s">
        <v>9</v>
      </c>
      <c r="B10" s="33" t="s">
        <v>21</v>
      </c>
      <c r="C10" s="33" t="s">
        <v>21</v>
      </c>
      <c r="D10" s="33">
        <v>4000</v>
      </c>
      <c r="E10" s="33">
        <v>2</v>
      </c>
      <c r="F10" s="33">
        <v>15</v>
      </c>
      <c r="G10" s="33" t="s">
        <v>21</v>
      </c>
      <c r="H10" s="33">
        <v>75</v>
      </c>
      <c r="I10" s="33">
        <v>500</v>
      </c>
      <c r="J10" s="33">
        <v>500</v>
      </c>
      <c r="K10" s="33">
        <v>100</v>
      </c>
      <c r="L10" s="33">
        <v>180</v>
      </c>
      <c r="M10" s="36">
        <f>战机武器!E11*战机整理!$E10*2</f>
        <v>0</v>
      </c>
      <c r="N10" s="37">
        <f>战机武器!F11*战机整理!$E10*2</f>
        <v>4000</v>
      </c>
      <c r="O10" s="37">
        <f>战机武器!G11*战机整理!$E10*2</f>
        <v>8000</v>
      </c>
      <c r="P10" s="38"/>
      <c r="Q10" s="39">
        <v>0.15</v>
      </c>
      <c r="R10" s="40">
        <v>0</v>
      </c>
      <c r="S10" s="39">
        <v>0.45</v>
      </c>
      <c r="T10" s="40">
        <v>0</v>
      </c>
      <c r="U10" s="39">
        <v>0.9</v>
      </c>
      <c r="V10" s="40">
        <v>0</v>
      </c>
      <c r="W10" s="39">
        <v>1.4</v>
      </c>
      <c r="X10" s="40">
        <v>0</v>
      </c>
      <c r="Y10" s="35" t="s">
        <v>34</v>
      </c>
      <c r="Z10" s="33"/>
      <c r="AA10" s="63"/>
    </row>
    <row r="11" spans="1:27" x14ac:dyDescent="0.2">
      <c r="A11" s="32" t="s">
        <v>10</v>
      </c>
      <c r="B11" s="33" t="s">
        <v>21</v>
      </c>
      <c r="C11" s="33" t="s">
        <v>21</v>
      </c>
      <c r="D11" s="33">
        <v>4000</v>
      </c>
      <c r="E11" s="33">
        <v>2</v>
      </c>
      <c r="F11" s="33">
        <v>18</v>
      </c>
      <c r="G11" s="33" t="s">
        <v>22</v>
      </c>
      <c r="H11" s="33">
        <v>10</v>
      </c>
      <c r="I11" s="33">
        <v>300</v>
      </c>
      <c r="J11" s="33">
        <v>100</v>
      </c>
      <c r="K11" s="33">
        <v>50</v>
      </c>
      <c r="L11" s="33">
        <v>200</v>
      </c>
      <c r="M11" s="36">
        <f>(战机武器!E12+战机武器!E13)*$E11*1</f>
        <v>2000</v>
      </c>
      <c r="N11" s="37">
        <f>(战机武器!F12+战机武器!F13)*$E11*1</f>
        <v>4426.666666666667</v>
      </c>
      <c r="O11" s="37">
        <f>(战机武器!G12+战机武器!G13)*$E11*1</f>
        <v>2426.6666666666665</v>
      </c>
      <c r="P11" s="38"/>
      <c r="Q11" s="39">
        <v>9.1999999999999993</v>
      </c>
      <c r="R11" s="40">
        <v>585</v>
      </c>
      <c r="S11" s="39">
        <v>26</v>
      </c>
      <c r="T11" s="40">
        <v>1663</v>
      </c>
      <c r="U11" s="39">
        <v>45.7</v>
      </c>
      <c r="V11" s="40">
        <v>3179</v>
      </c>
      <c r="W11" s="39">
        <v>66.55</v>
      </c>
      <c r="X11" s="40">
        <v>4802</v>
      </c>
      <c r="Y11" s="41" t="s">
        <v>91</v>
      </c>
      <c r="Z11" s="53" t="s">
        <v>90</v>
      </c>
      <c r="AA11" s="63"/>
    </row>
    <row r="12" spans="1:27" x14ac:dyDescent="0.2">
      <c r="A12" s="32" t="s">
        <v>20</v>
      </c>
      <c r="B12" s="33" t="s">
        <v>21</v>
      </c>
      <c r="C12" s="33" t="s">
        <v>21</v>
      </c>
      <c r="D12" s="33">
        <v>4000</v>
      </c>
      <c r="E12" s="33">
        <v>4</v>
      </c>
      <c r="F12" s="33">
        <v>18</v>
      </c>
      <c r="G12" s="33" t="s">
        <v>22</v>
      </c>
      <c r="H12" s="33">
        <v>60</v>
      </c>
      <c r="I12" s="33">
        <v>400</v>
      </c>
      <c r="J12" s="33">
        <v>350</v>
      </c>
      <c r="K12" s="33">
        <v>50</v>
      </c>
      <c r="L12" s="33">
        <v>170</v>
      </c>
      <c r="M12" s="36">
        <f>战机武器!E14*战机整理!$E12*1</f>
        <v>0</v>
      </c>
      <c r="N12" s="37">
        <f>战机武器!F14*战机整理!$E12*1</f>
        <v>666.66666666666663</v>
      </c>
      <c r="O12" s="37">
        <f>战机武器!G14*战机整理!$E12*1</f>
        <v>1333.3333333333333</v>
      </c>
      <c r="P12" s="38"/>
      <c r="Q12" s="39">
        <v>0.38</v>
      </c>
      <c r="R12" s="40">
        <v>0</v>
      </c>
      <c r="S12" s="39">
        <v>1.1299999999999999</v>
      </c>
      <c r="T12" s="40">
        <v>0</v>
      </c>
      <c r="U12" s="39">
        <v>1.88</v>
      </c>
      <c r="V12" s="40">
        <v>0</v>
      </c>
      <c r="W12" s="39">
        <v>2.63</v>
      </c>
      <c r="X12" s="40">
        <v>0</v>
      </c>
      <c r="Y12" s="35" t="s">
        <v>71</v>
      </c>
      <c r="Z12" s="33"/>
      <c r="AA12" s="63"/>
    </row>
    <row r="13" spans="1:27" ht="17.25" thickBot="1" x14ac:dyDescent="0.25">
      <c r="A13" s="42" t="s">
        <v>11</v>
      </c>
      <c r="B13" s="43" t="s">
        <v>21</v>
      </c>
      <c r="C13" s="43" t="s">
        <v>21</v>
      </c>
      <c r="D13" s="43">
        <v>4000</v>
      </c>
      <c r="E13" s="43">
        <v>3</v>
      </c>
      <c r="F13" s="43">
        <v>15</v>
      </c>
      <c r="G13" s="43" t="s">
        <v>21</v>
      </c>
      <c r="H13" s="43">
        <v>75</v>
      </c>
      <c r="I13" s="43">
        <v>500</v>
      </c>
      <c r="J13" s="43">
        <v>200</v>
      </c>
      <c r="K13" s="43">
        <v>100</v>
      </c>
      <c r="L13" s="43">
        <v>150</v>
      </c>
      <c r="M13" s="46">
        <f>战机武器!E15*战机整理!$E13*1</f>
        <v>0</v>
      </c>
      <c r="N13" s="47">
        <f>战机武器!F15*战机整理!$E13*1</f>
        <v>600</v>
      </c>
      <c r="O13" s="47">
        <f>战机武器!G15*战机整理!$E13*1</f>
        <v>1200</v>
      </c>
      <c r="P13" s="48"/>
      <c r="Q13" s="49">
        <v>0.33</v>
      </c>
      <c r="R13" s="50">
        <v>0</v>
      </c>
      <c r="S13" s="49">
        <v>1</v>
      </c>
      <c r="T13" s="50">
        <v>0</v>
      </c>
      <c r="U13" s="49">
        <v>2</v>
      </c>
      <c r="V13" s="50">
        <v>0</v>
      </c>
      <c r="W13" s="49">
        <v>3</v>
      </c>
      <c r="X13" s="50">
        <v>0</v>
      </c>
      <c r="Y13" s="54" t="s">
        <v>35</v>
      </c>
      <c r="Z13" s="43"/>
      <c r="AA13" s="64"/>
    </row>
    <row r="14" spans="1:27" ht="17.25" thickTop="1" x14ac:dyDescent="0.2">
      <c r="A14" s="51" t="s">
        <v>97</v>
      </c>
      <c r="B14" s="24" t="s">
        <v>78</v>
      </c>
      <c r="C14" s="24" t="s">
        <v>21</v>
      </c>
      <c r="D14" s="24">
        <v>4000</v>
      </c>
      <c r="E14" s="24">
        <v>4</v>
      </c>
      <c r="F14" s="24">
        <v>15</v>
      </c>
      <c r="G14" s="24" t="s">
        <v>22</v>
      </c>
      <c r="H14" s="24">
        <v>60</v>
      </c>
      <c r="I14" s="24">
        <v>400</v>
      </c>
      <c r="J14" s="24">
        <v>350</v>
      </c>
      <c r="K14" s="24">
        <v>50</v>
      </c>
      <c r="L14" s="24">
        <v>220</v>
      </c>
      <c r="M14" s="26">
        <f>战机武器!E16*战机整理!$E14*1</f>
        <v>0</v>
      </c>
      <c r="N14" s="27">
        <f>战机武器!F16*战机整理!$E14*1</f>
        <v>298.50746268656712</v>
      </c>
      <c r="O14" s="27">
        <f>战机武器!G16*战机整理!$E14*1</f>
        <v>298.50746268656712</v>
      </c>
      <c r="P14" s="28"/>
      <c r="Q14" s="29">
        <v>13.23</v>
      </c>
      <c r="R14" s="30">
        <v>4000</v>
      </c>
      <c r="S14" s="29">
        <v>32.5</v>
      </c>
      <c r="T14" s="30">
        <v>9750</v>
      </c>
      <c r="U14" s="29">
        <v>54.44</v>
      </c>
      <c r="V14" s="30">
        <v>16300</v>
      </c>
      <c r="W14" s="29">
        <v>77.55</v>
      </c>
      <c r="X14" s="30">
        <v>23200</v>
      </c>
      <c r="Y14" s="25" t="s">
        <v>72</v>
      </c>
      <c r="Z14" s="24"/>
      <c r="AA14" s="62"/>
    </row>
    <row r="15" spans="1:27" x14ac:dyDescent="0.2">
      <c r="A15" s="55" t="s">
        <v>12</v>
      </c>
      <c r="B15" s="33" t="s">
        <v>21</v>
      </c>
      <c r="C15" s="33" t="s">
        <v>21</v>
      </c>
      <c r="D15" s="33">
        <v>0</v>
      </c>
      <c r="E15" s="33">
        <v>4</v>
      </c>
      <c r="F15" s="33">
        <v>10</v>
      </c>
      <c r="G15" s="33" t="s">
        <v>21</v>
      </c>
      <c r="H15" s="33">
        <v>150</v>
      </c>
      <c r="I15" s="33">
        <v>600</v>
      </c>
      <c r="J15" s="33">
        <v>150</v>
      </c>
      <c r="K15" s="33">
        <v>100</v>
      </c>
      <c r="L15" s="33">
        <v>125</v>
      </c>
      <c r="M15" s="36">
        <f>战机武器!E2*战机整理!$E15*1</f>
        <v>0</v>
      </c>
      <c r="N15" s="37">
        <f>战机武器!F2*战机整理!$E15*1</f>
        <v>120</v>
      </c>
      <c r="O15" s="37">
        <f>战机武器!G2*战机整理!$E15*1</f>
        <v>120</v>
      </c>
      <c r="P15" s="38"/>
      <c r="Q15" s="39">
        <v>30.8</v>
      </c>
      <c r="R15" s="40">
        <v>1232</v>
      </c>
      <c r="S15" s="39">
        <v>77.099999999999994</v>
      </c>
      <c r="T15" s="40">
        <v>3084</v>
      </c>
      <c r="U15" s="39">
        <v>129</v>
      </c>
      <c r="V15" s="40">
        <v>5160</v>
      </c>
      <c r="W15" s="39">
        <v>185.7</v>
      </c>
      <c r="X15" s="40">
        <v>7428</v>
      </c>
      <c r="Y15" s="41" t="s">
        <v>28</v>
      </c>
      <c r="Z15" s="33"/>
      <c r="AA15" s="63"/>
    </row>
    <row r="16" spans="1:27" x14ac:dyDescent="0.2">
      <c r="A16" s="32" t="s">
        <v>13</v>
      </c>
      <c r="B16" s="33" t="s">
        <v>78</v>
      </c>
      <c r="C16" s="33" t="s">
        <v>21</v>
      </c>
      <c r="D16" s="33">
        <v>2000</v>
      </c>
      <c r="E16" s="33">
        <v>3</v>
      </c>
      <c r="F16" s="33">
        <v>10</v>
      </c>
      <c r="G16" s="33" t="s">
        <v>21</v>
      </c>
      <c r="H16" s="33">
        <v>200</v>
      </c>
      <c r="I16" s="33">
        <v>750</v>
      </c>
      <c r="J16" s="33">
        <v>200</v>
      </c>
      <c r="K16" s="33">
        <v>50</v>
      </c>
      <c r="L16" s="33">
        <v>130</v>
      </c>
      <c r="M16" s="36">
        <f>战机武器!E17*战机整理!$E16*2</f>
        <v>0</v>
      </c>
      <c r="N16" s="37">
        <f>战机武器!F17*战机整理!$E16*2</f>
        <v>225</v>
      </c>
      <c r="O16" s="37">
        <f>战机武器!G17*战机整理!$E16*2</f>
        <v>450</v>
      </c>
      <c r="P16" s="38"/>
      <c r="Q16" s="39">
        <v>5</v>
      </c>
      <c r="R16" s="40">
        <v>800</v>
      </c>
      <c r="S16" s="39">
        <v>14.67</v>
      </c>
      <c r="T16" s="40">
        <v>2250</v>
      </c>
      <c r="U16" s="39">
        <v>26.33</v>
      </c>
      <c r="V16" s="40">
        <v>4000</v>
      </c>
      <c r="W16" s="39">
        <v>38.67</v>
      </c>
      <c r="X16" s="40">
        <v>5850</v>
      </c>
      <c r="Y16" s="35" t="s">
        <v>36</v>
      </c>
      <c r="Z16" s="33"/>
      <c r="AA16" s="63"/>
    </row>
    <row r="17" spans="1:27" x14ac:dyDescent="0.2">
      <c r="A17" s="32" t="s">
        <v>14</v>
      </c>
      <c r="B17" s="33" t="s">
        <v>79</v>
      </c>
      <c r="C17" s="33" t="s">
        <v>21</v>
      </c>
      <c r="D17" s="33">
        <v>4000</v>
      </c>
      <c r="E17" s="33">
        <v>2</v>
      </c>
      <c r="F17" s="33">
        <v>10</v>
      </c>
      <c r="G17" s="33" t="s">
        <v>21</v>
      </c>
      <c r="H17" s="33">
        <v>75</v>
      </c>
      <c r="I17" s="33">
        <v>500</v>
      </c>
      <c r="J17" s="33">
        <v>200</v>
      </c>
      <c r="K17" s="33">
        <v>50</v>
      </c>
      <c r="L17" s="33">
        <v>300</v>
      </c>
      <c r="M17" s="36">
        <f>(战机武器!E16*1+战机武器!E18*2)*$E17</f>
        <v>0</v>
      </c>
      <c r="N17" s="37">
        <f>(战机武器!F16*1+战机武器!F18*2)*$E17</f>
        <v>1399.2537313432836</v>
      </c>
      <c r="O17" s="37">
        <f>(战机武器!G16*1+战机武器!G18*2)*$E17</f>
        <v>774.25373134328356</v>
      </c>
      <c r="P17" s="38"/>
      <c r="Q17" s="39">
        <v>132.29</v>
      </c>
      <c r="R17" s="40">
        <v>2261</v>
      </c>
      <c r="S17" s="39">
        <v>295.26</v>
      </c>
      <c r="T17" s="40">
        <v>5304</v>
      </c>
      <c r="U17" s="39">
        <v>462.69</v>
      </c>
      <c r="V17" s="40">
        <v>8633</v>
      </c>
      <c r="W17" s="39">
        <v>620.5</v>
      </c>
      <c r="X17" s="40">
        <v>6402</v>
      </c>
      <c r="Y17" s="41" t="s">
        <v>72</v>
      </c>
      <c r="Z17" s="53" t="s">
        <v>92</v>
      </c>
      <c r="AA17" s="63"/>
    </row>
    <row r="18" spans="1:27" x14ac:dyDescent="0.2">
      <c r="A18" s="32" t="s">
        <v>15</v>
      </c>
      <c r="B18" s="33" t="s">
        <v>21</v>
      </c>
      <c r="C18" s="33" t="s">
        <v>21</v>
      </c>
      <c r="D18" s="33">
        <v>4000</v>
      </c>
      <c r="E18" s="33">
        <v>5</v>
      </c>
      <c r="F18" s="33">
        <v>8</v>
      </c>
      <c r="G18" s="33" t="s">
        <v>22</v>
      </c>
      <c r="H18" s="33">
        <v>25</v>
      </c>
      <c r="I18" s="33">
        <v>300</v>
      </c>
      <c r="J18" s="33">
        <v>150</v>
      </c>
      <c r="K18" s="33">
        <v>50</v>
      </c>
      <c r="L18" s="33">
        <v>275</v>
      </c>
      <c r="M18" s="36">
        <f>战机武器!E19*战机整理!$E18*1</f>
        <v>2000</v>
      </c>
      <c r="N18" s="37">
        <f>战机武器!F19*战机整理!$E18*1</f>
        <v>125</v>
      </c>
      <c r="O18" s="37">
        <f>战机武器!G19*战机整理!$E18*1</f>
        <v>125</v>
      </c>
      <c r="P18" s="38"/>
      <c r="Q18" s="39">
        <v>38.799999999999997</v>
      </c>
      <c r="R18" s="40">
        <v>5850</v>
      </c>
      <c r="S18" s="39">
        <v>92.6</v>
      </c>
      <c r="T18" s="40">
        <v>13920</v>
      </c>
      <c r="U18" s="39">
        <v>148.4</v>
      </c>
      <c r="V18" s="40">
        <v>22290</v>
      </c>
      <c r="W18" s="39">
        <v>205.2</v>
      </c>
      <c r="X18" s="40">
        <v>30810</v>
      </c>
      <c r="Y18" s="41" t="s">
        <v>73</v>
      </c>
      <c r="Z18" s="33"/>
      <c r="AA18" s="63"/>
    </row>
    <row r="19" spans="1:27" x14ac:dyDescent="0.2">
      <c r="A19" s="32" t="s">
        <v>16</v>
      </c>
      <c r="B19" s="33" t="s">
        <v>78</v>
      </c>
      <c r="C19" s="33" t="s">
        <v>21</v>
      </c>
      <c r="D19" s="33">
        <v>4000</v>
      </c>
      <c r="E19" s="33">
        <v>3</v>
      </c>
      <c r="F19" s="33">
        <v>10</v>
      </c>
      <c r="G19" s="33" t="s">
        <v>21</v>
      </c>
      <c r="H19" s="33">
        <v>100</v>
      </c>
      <c r="I19" s="33">
        <v>750</v>
      </c>
      <c r="J19" s="33">
        <v>80</v>
      </c>
      <c r="K19" s="33">
        <v>10</v>
      </c>
      <c r="L19" s="33">
        <v>200</v>
      </c>
      <c r="M19" s="36">
        <f>战机武器!E18*战机整理!$E19*2</f>
        <v>0</v>
      </c>
      <c r="N19" s="37">
        <f>战机武器!F18*战机整理!$E19*2</f>
        <v>1875</v>
      </c>
      <c r="O19" s="37">
        <f>战机武器!G18*战机整理!$E19*2</f>
        <v>937.5</v>
      </c>
      <c r="P19" s="38"/>
      <c r="Q19" s="39">
        <v>123.47</v>
      </c>
      <c r="R19" s="40">
        <v>1392</v>
      </c>
      <c r="S19" s="39">
        <v>273.60000000000002</v>
      </c>
      <c r="T19" s="40">
        <v>3081</v>
      </c>
      <c r="U19" s="39">
        <v>426.4</v>
      </c>
      <c r="V19" s="40">
        <v>4800</v>
      </c>
      <c r="W19" s="39">
        <v>568.79999999999995</v>
      </c>
      <c r="X19" s="40">
        <v>6402</v>
      </c>
      <c r="Y19" s="53" t="s">
        <v>37</v>
      </c>
      <c r="Z19" s="33"/>
      <c r="AA19" s="63"/>
    </row>
    <row r="20" spans="1:27" ht="17.25" thickBot="1" x14ac:dyDescent="0.25">
      <c r="A20" s="42" t="s">
        <v>17</v>
      </c>
      <c r="B20" s="43" t="s">
        <v>21</v>
      </c>
      <c r="C20" s="43" t="s">
        <v>21</v>
      </c>
      <c r="D20" s="43">
        <v>6000</v>
      </c>
      <c r="E20" s="43">
        <v>2</v>
      </c>
      <c r="F20" s="43">
        <v>15</v>
      </c>
      <c r="G20" s="43" t="s">
        <v>21</v>
      </c>
      <c r="H20" s="43">
        <v>75</v>
      </c>
      <c r="I20" s="43">
        <v>500</v>
      </c>
      <c r="J20" s="43">
        <v>750</v>
      </c>
      <c r="K20" s="43">
        <v>100</v>
      </c>
      <c r="L20" s="43">
        <v>450</v>
      </c>
      <c r="M20" s="46">
        <f>(战机武器!E19+战机武器!E4+战机武器!E20)*战机整理!$E20*1</f>
        <v>800</v>
      </c>
      <c r="N20" s="47">
        <f>(战机武器!F19+战机武器!F4+战机武器!F20)*战机整理!$E20*1</f>
        <v>921.79487179487182</v>
      </c>
      <c r="O20" s="47">
        <f>(战机武器!G19+战机武器!G4+战机武器!G20)*战机整理!$E20*1</f>
        <v>543.58974358974365</v>
      </c>
      <c r="P20" s="48"/>
      <c r="Q20" s="49">
        <v>86.43</v>
      </c>
      <c r="R20" s="50">
        <v>2414</v>
      </c>
      <c r="S20" s="49">
        <v>204.03</v>
      </c>
      <c r="T20" s="50">
        <v>5667</v>
      </c>
      <c r="U20" s="49">
        <v>329.5</v>
      </c>
      <c r="V20" s="50">
        <v>9030</v>
      </c>
      <c r="W20" s="49">
        <v>452.77</v>
      </c>
      <c r="X20" s="50">
        <v>12404</v>
      </c>
      <c r="Y20" s="44" t="s">
        <v>73</v>
      </c>
      <c r="Z20" s="54" t="s">
        <v>85</v>
      </c>
      <c r="AA20" s="65" t="s">
        <v>93</v>
      </c>
    </row>
    <row r="21" spans="1:27" ht="17.25" thickTop="1" x14ac:dyDescent="0.2">
      <c r="A21" s="51" t="s">
        <v>18</v>
      </c>
      <c r="B21" s="24" t="s">
        <v>21</v>
      </c>
      <c r="C21" s="24" t="s">
        <v>76</v>
      </c>
      <c r="D21" s="24">
        <v>0</v>
      </c>
      <c r="E21" s="24">
        <v>2</v>
      </c>
      <c r="F21" s="24">
        <v>15</v>
      </c>
      <c r="G21" s="24" t="s">
        <v>22</v>
      </c>
      <c r="H21" s="24">
        <v>50</v>
      </c>
      <c r="I21" s="24">
        <v>450</v>
      </c>
      <c r="J21" s="24">
        <v>600</v>
      </c>
      <c r="K21" s="24">
        <v>50</v>
      </c>
      <c r="L21" s="24">
        <v>160</v>
      </c>
      <c r="M21" s="26">
        <f>(战机武器!E12+战机武器!E21)*战机整理!$E21*1</f>
        <v>800</v>
      </c>
      <c r="N21" s="27">
        <f>(战机武器!F12+战机武器!F21)*战机整理!$E21*1</f>
        <v>526.66666666666674</v>
      </c>
      <c r="O21" s="27">
        <f>(战机武器!G12+战机武器!G21)*战机整理!$E21*1</f>
        <v>526.66666666666674</v>
      </c>
      <c r="P21" s="28"/>
      <c r="Q21" s="29">
        <v>22</v>
      </c>
      <c r="R21" s="30">
        <v>8505</v>
      </c>
      <c r="S21" s="29">
        <v>54.85</v>
      </c>
      <c r="T21" s="30">
        <v>21103</v>
      </c>
      <c r="U21" s="29">
        <v>93.35</v>
      </c>
      <c r="V21" s="30">
        <v>35739</v>
      </c>
      <c r="W21" s="29">
        <v>133.85</v>
      </c>
      <c r="X21" s="30">
        <v>51122</v>
      </c>
      <c r="Y21" s="25" t="s">
        <v>95</v>
      </c>
      <c r="Z21" s="25" t="s">
        <v>94</v>
      </c>
      <c r="AA21" s="62"/>
    </row>
    <row r="22" spans="1:27" ht="17.25" thickBot="1" x14ac:dyDescent="0.25">
      <c r="A22" s="56" t="s">
        <v>19</v>
      </c>
      <c r="B22" s="43" t="s">
        <v>21</v>
      </c>
      <c r="C22" s="43" t="s">
        <v>77</v>
      </c>
      <c r="D22" s="43">
        <v>0</v>
      </c>
      <c r="E22" s="43">
        <v>2</v>
      </c>
      <c r="F22" s="43">
        <v>20</v>
      </c>
      <c r="G22" s="43" t="s">
        <v>21</v>
      </c>
      <c r="H22" s="43">
        <v>100</v>
      </c>
      <c r="I22" s="43">
        <v>500</v>
      </c>
      <c r="J22" s="43">
        <v>200</v>
      </c>
      <c r="K22" s="43">
        <v>50</v>
      </c>
      <c r="L22" s="43">
        <v>300</v>
      </c>
      <c r="M22" s="46">
        <f>(战机武器!E22+战机武器!E6)*战机整理!$E22*1</f>
        <v>0</v>
      </c>
      <c r="N22" s="47">
        <f>(战机武器!F22+战机武器!F6)*战机整理!$E22*1</f>
        <v>453.030303030303</v>
      </c>
      <c r="O22" s="47">
        <f>(战机武器!G22+战机武器!G6)*战机整理!$E22*1</f>
        <v>453.030303030303</v>
      </c>
      <c r="P22" s="48"/>
      <c r="Q22" s="49">
        <v>26.9</v>
      </c>
      <c r="R22" s="50">
        <v>2488</v>
      </c>
      <c r="S22" s="49">
        <v>67.75</v>
      </c>
      <c r="T22" s="50">
        <v>6216</v>
      </c>
      <c r="U22" s="49">
        <v>113.6</v>
      </c>
      <c r="V22" s="50">
        <v>10408</v>
      </c>
      <c r="W22" s="49">
        <v>162.65</v>
      </c>
      <c r="X22" s="50">
        <v>14884</v>
      </c>
      <c r="Y22" s="44" t="s">
        <v>96</v>
      </c>
      <c r="Z22" s="44" t="s">
        <v>88</v>
      </c>
      <c r="AA22" s="64"/>
    </row>
    <row r="23" spans="1:27" ht="17.25" thickTop="1" x14ac:dyDescent="0.2"/>
  </sheetData>
  <mergeCells count="1">
    <mergeCell ref="Y1:AA1"/>
  </mergeCells>
  <phoneticPr fontId="3" type="noConversion"/>
  <conditionalFormatting sqref="M2:M22">
    <cfRule type="cellIs" dxfId="31" priority="33" operator="greaterThan">
      <formula>0</formula>
    </cfRule>
  </conditionalFormatting>
  <conditionalFormatting sqref="N2:N22">
    <cfRule type="dataBar" priority="17">
      <dataBar>
        <cfvo type="min"/>
        <cfvo type="num" val="2000"/>
        <color rgb="FF63C384"/>
      </dataBar>
      <extLst>
        <ext xmlns:x14="http://schemas.microsoft.com/office/spreadsheetml/2009/9/main" uri="{B025F937-C7B1-47D3-B67F-A62EFF666E3E}">
          <x14:id>{9619F02F-4F21-4EBB-A346-985C9117B77A}</x14:id>
        </ext>
      </extLst>
    </cfRule>
    <cfRule type="cellIs" dxfId="30" priority="27" operator="lessThan">
      <formula>200</formula>
    </cfRule>
  </conditionalFormatting>
  <conditionalFormatting sqref="M1:M1048576">
    <cfRule type="dataBar" priority="28">
      <dataBar>
        <cfvo type="min"/>
        <cfvo type="num" val="2000"/>
        <color rgb="FF008AEF"/>
      </dataBar>
      <extLst>
        <ext xmlns:x14="http://schemas.microsoft.com/office/spreadsheetml/2009/9/main" uri="{B025F937-C7B1-47D3-B67F-A62EFF666E3E}">
          <x14:id>{BEAF0A35-BA44-48A1-830E-EF5249A4B38B}</x14:id>
        </ext>
      </extLst>
    </cfRule>
  </conditionalFormatting>
  <conditionalFormatting sqref="O2:O22">
    <cfRule type="dataBar" priority="16">
      <dataBar>
        <cfvo type="min"/>
        <cfvo type="num" val="2000"/>
        <color rgb="FF63C384"/>
      </dataBar>
      <extLst>
        <ext xmlns:x14="http://schemas.microsoft.com/office/spreadsheetml/2009/9/main" uri="{B025F937-C7B1-47D3-B67F-A62EFF666E3E}">
          <x14:id>{3C8EA8AE-1ED1-4BD0-8288-610795BFFD26}</x14:id>
        </ext>
      </extLst>
    </cfRule>
    <cfRule type="cellIs" dxfId="29" priority="26" operator="lessThan">
      <formula>200</formula>
    </cfRule>
  </conditionalFormatting>
  <conditionalFormatting sqref="B1:B1048576">
    <cfRule type="containsText" dxfId="28" priority="25" operator="containsText" text="诱饵">
      <formula>NOT(ISERROR(SEARCH("诱饵",B1)))</formula>
    </cfRule>
  </conditionalFormatting>
  <conditionalFormatting sqref="C1:D1048576">
    <cfRule type="containsText" dxfId="27" priority="23" operator="containsText" text="先进">
      <formula>NOT(ISERROR(SEARCH("先进",C1)))</formula>
    </cfRule>
    <cfRule type="containsText" dxfId="26" priority="24" operator="containsText" text="终结">
      <formula>NOT(ISERROR(SEARCH("终结",C1)))</formula>
    </cfRule>
  </conditionalFormatting>
  <conditionalFormatting sqref="G1:G1048576">
    <cfRule type="containsText" dxfId="25" priority="22" operator="containsText" text="全盾">
      <formula>NOT(ISERROR(SEARCH("全盾",G1)))</formula>
    </cfRule>
  </conditionalFormatting>
  <conditionalFormatting sqref="H2:H22">
    <cfRule type="cellIs" dxfId="24" priority="3" operator="lessThan">
      <formula>50</formula>
    </cfRule>
    <cfRule type="cellIs" dxfId="23" priority="20" operator="greaterThanOrEqual">
      <formula>100</formula>
    </cfRule>
  </conditionalFormatting>
  <conditionalFormatting sqref="Q2:Q22">
    <cfRule type="dataBar" priority="18">
      <dataBar>
        <cfvo type="min"/>
        <cfvo type="num" val="500"/>
        <color rgb="FFFF555A"/>
      </dataBar>
      <extLst>
        <ext xmlns:x14="http://schemas.microsoft.com/office/spreadsheetml/2009/9/main" uri="{B025F937-C7B1-47D3-B67F-A62EFF666E3E}">
          <x14:id>{316DE34B-2A92-4082-B132-6D9AB503BEE6}</x14:id>
        </ext>
      </extLst>
    </cfRule>
  </conditionalFormatting>
  <conditionalFormatting sqref="S2:S22">
    <cfRule type="dataBar" priority="15">
      <dataBar>
        <cfvo type="min"/>
        <cfvo type="num" val="500"/>
        <color rgb="FFFF555A"/>
      </dataBar>
      <extLst>
        <ext xmlns:x14="http://schemas.microsoft.com/office/spreadsheetml/2009/9/main" uri="{B025F937-C7B1-47D3-B67F-A62EFF666E3E}">
          <x14:id>{9B2B7022-250F-4CA1-9896-8C6460621DC3}</x14:id>
        </ext>
      </extLst>
    </cfRule>
  </conditionalFormatting>
  <conditionalFormatting sqref="U2:U22">
    <cfRule type="dataBar" priority="14">
      <dataBar>
        <cfvo type="min"/>
        <cfvo type="num" val="500"/>
        <color rgb="FFFF555A"/>
      </dataBar>
      <extLst>
        <ext xmlns:x14="http://schemas.microsoft.com/office/spreadsheetml/2009/9/main" uri="{B025F937-C7B1-47D3-B67F-A62EFF666E3E}">
          <x14:id>{162ACB67-1ECD-4094-9557-4FEA502346EC}</x14:id>
        </ext>
      </extLst>
    </cfRule>
  </conditionalFormatting>
  <conditionalFormatting sqref="W2:W22">
    <cfRule type="dataBar" priority="13">
      <dataBar>
        <cfvo type="min"/>
        <cfvo type="num" val="500"/>
        <color rgb="FFFF555A"/>
      </dataBar>
      <extLst>
        <ext xmlns:x14="http://schemas.microsoft.com/office/spreadsheetml/2009/9/main" uri="{B025F937-C7B1-47D3-B67F-A62EFF666E3E}">
          <x14:id>{251D6A44-529E-4289-89E4-E79FF08F80F2}</x14:id>
        </ext>
      </extLst>
    </cfRule>
  </conditionalFormatting>
  <conditionalFormatting sqref="R2:R22">
    <cfRule type="dataBar" priority="12">
      <dataBar>
        <cfvo type="min"/>
        <cfvo type="num" val="5000"/>
        <color rgb="FF008AEF"/>
      </dataBar>
      <extLst>
        <ext xmlns:x14="http://schemas.microsoft.com/office/spreadsheetml/2009/9/main" uri="{B025F937-C7B1-47D3-B67F-A62EFF666E3E}">
          <x14:id>{4F9B9BA1-3654-4BDB-BAF7-02DE19C2A3B4}</x14:id>
        </ext>
      </extLst>
    </cfRule>
  </conditionalFormatting>
  <conditionalFormatting sqref="T2:T22">
    <cfRule type="dataBar" priority="11">
      <dataBar>
        <cfvo type="min"/>
        <cfvo type="num" val="5000"/>
        <color rgb="FF008AEF"/>
      </dataBar>
      <extLst>
        <ext xmlns:x14="http://schemas.microsoft.com/office/spreadsheetml/2009/9/main" uri="{B025F937-C7B1-47D3-B67F-A62EFF666E3E}">
          <x14:id>{24FA1171-0EFA-4180-AB0D-15FD7E0C38F4}</x14:id>
        </ext>
      </extLst>
    </cfRule>
  </conditionalFormatting>
  <conditionalFormatting sqref="V2:V22">
    <cfRule type="dataBar" priority="10">
      <dataBar>
        <cfvo type="min"/>
        <cfvo type="num" val="5000"/>
        <color rgb="FF008AEF"/>
      </dataBar>
      <extLst>
        <ext xmlns:x14="http://schemas.microsoft.com/office/spreadsheetml/2009/9/main" uri="{B025F937-C7B1-47D3-B67F-A62EFF666E3E}">
          <x14:id>{22B62365-FAB2-4D70-BD23-2D0172D188A3}</x14:id>
        </ext>
      </extLst>
    </cfRule>
  </conditionalFormatting>
  <conditionalFormatting sqref="X2:X22">
    <cfRule type="dataBar" priority="9">
      <dataBar>
        <cfvo type="min"/>
        <cfvo type="num" val="5000"/>
        <color rgb="FF008AEF"/>
      </dataBar>
      <extLst>
        <ext xmlns:x14="http://schemas.microsoft.com/office/spreadsheetml/2009/9/main" uri="{B025F937-C7B1-47D3-B67F-A62EFF666E3E}">
          <x14:id>{E6C0BAC2-4D27-44D1-8381-2CBD3BD764E8}</x14:id>
        </ext>
      </extLst>
    </cfRule>
  </conditionalFormatting>
  <conditionalFormatting sqref="D2:D22">
    <cfRule type="cellIs" dxfId="22" priority="8" operator="lessThan">
      <formula>2000</formula>
    </cfRule>
  </conditionalFormatting>
  <conditionalFormatting sqref="F2:F22">
    <cfRule type="cellIs" dxfId="21" priority="6" operator="greaterThanOrEqual">
      <formula>20</formula>
    </cfRule>
    <cfRule type="cellIs" dxfId="20" priority="7" operator="lessThanOrEqual">
      <formula>10</formula>
    </cfRule>
  </conditionalFormatting>
  <conditionalFormatting sqref="L2:L22">
    <cfRule type="cellIs" dxfId="19" priority="4" operator="greaterThan">
      <formula>300</formula>
    </cfRule>
    <cfRule type="cellIs" dxfId="18" priority="5" operator="lessThan">
      <formula>200</formula>
    </cfRule>
  </conditionalFormatting>
  <conditionalFormatting sqref="I2:I22">
    <cfRule type="cellIs" dxfId="17" priority="2" operator="greaterThanOrEqual">
      <formula>500</formula>
    </cfRule>
  </conditionalFormatting>
  <conditionalFormatting sqref="J2:J22">
    <cfRule type="cellIs" dxfId="16" priority="1" operator="greaterThanOrEqual">
      <formula>500</formula>
    </cfRule>
  </conditionalFormatting>
  <dataValidations count="1">
    <dataValidation type="list" allowBlank="1" showInputMessage="1" showErrorMessage="1" sqref="Y1:AA1" xr:uid="{25CC9018-D98B-4EF4-9330-538F829EF5D0}">
      <formula1>"军备"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619F02F-4F21-4EBB-A346-985C9117B77A}">
            <x14:dataBar minLength="0" maxLength="100" gradient="0">
              <x14:cfvo type="autoMin"/>
              <x14:cfvo type="num">
                <xm:f>2000</xm:f>
              </x14:cfvo>
              <x14:negativeFillColor rgb="FFFF0000"/>
              <x14:axisColor rgb="FF000000"/>
            </x14:dataBar>
          </x14:cfRule>
          <xm:sqref>N2:N22</xm:sqref>
        </x14:conditionalFormatting>
        <x14:conditionalFormatting xmlns:xm="http://schemas.microsoft.com/office/excel/2006/main">
          <x14:cfRule type="dataBar" id="{BEAF0A35-BA44-48A1-830E-EF5249A4B38B}">
            <x14:dataBar minLength="0" maxLength="100" gradient="0">
              <x14:cfvo type="autoMin"/>
              <x14:cfvo type="num">
                <xm:f>2000</xm:f>
              </x14:cfvo>
              <x14:negativeFillColor rgb="FFFF0000"/>
              <x14:axisColor rgb="FF000000"/>
            </x14:dataBar>
          </x14:cfRule>
          <xm:sqref>M1:M1048576</xm:sqref>
        </x14:conditionalFormatting>
        <x14:conditionalFormatting xmlns:xm="http://schemas.microsoft.com/office/excel/2006/main">
          <x14:cfRule type="dataBar" id="{3C8EA8AE-1ED1-4BD0-8288-610795BFFD26}">
            <x14:dataBar minLength="0" maxLength="100" gradient="0">
              <x14:cfvo type="autoMin"/>
              <x14:cfvo type="num">
                <xm:f>2000</xm:f>
              </x14:cfvo>
              <x14:negativeFillColor rgb="FFFF0000"/>
              <x14:axisColor rgb="FF000000"/>
            </x14:dataBar>
          </x14:cfRule>
          <xm:sqref>O2:O22</xm:sqref>
        </x14:conditionalFormatting>
        <x14:conditionalFormatting xmlns:xm="http://schemas.microsoft.com/office/excel/2006/main">
          <x14:cfRule type="dataBar" id="{316DE34B-2A92-4082-B132-6D9AB503BEE6}">
            <x14:dataBar minLength="0" maxLength="100" gradient="0">
              <x14:cfvo type="autoMin"/>
              <x14:cfvo type="num">
                <xm:f>500</xm:f>
              </x14:cfvo>
              <x14:negativeFillColor rgb="FFFF0000"/>
              <x14:axisColor rgb="FF000000"/>
            </x14:dataBar>
          </x14:cfRule>
          <xm:sqref>Q2:Q22</xm:sqref>
        </x14:conditionalFormatting>
        <x14:conditionalFormatting xmlns:xm="http://schemas.microsoft.com/office/excel/2006/main">
          <x14:cfRule type="dataBar" id="{9B2B7022-250F-4CA1-9896-8C6460621DC3}">
            <x14:dataBar minLength="0" maxLength="100" gradient="0">
              <x14:cfvo type="autoMin"/>
              <x14:cfvo type="num">
                <xm:f>500</xm:f>
              </x14:cfvo>
              <x14:negativeFillColor rgb="FFFF0000"/>
              <x14:axisColor rgb="FF000000"/>
            </x14:dataBar>
          </x14:cfRule>
          <xm:sqref>S2:S22</xm:sqref>
        </x14:conditionalFormatting>
        <x14:conditionalFormatting xmlns:xm="http://schemas.microsoft.com/office/excel/2006/main">
          <x14:cfRule type="dataBar" id="{162ACB67-1ECD-4094-9557-4FEA502346EC}">
            <x14:dataBar minLength="0" maxLength="100" gradient="0">
              <x14:cfvo type="autoMin"/>
              <x14:cfvo type="num">
                <xm:f>500</xm:f>
              </x14:cfvo>
              <x14:negativeFillColor rgb="FFFF0000"/>
              <x14:axisColor rgb="FF000000"/>
            </x14:dataBar>
          </x14:cfRule>
          <xm:sqref>U2:U22</xm:sqref>
        </x14:conditionalFormatting>
        <x14:conditionalFormatting xmlns:xm="http://schemas.microsoft.com/office/excel/2006/main">
          <x14:cfRule type="dataBar" id="{251D6A44-529E-4289-89E4-E79FF08F80F2}">
            <x14:dataBar minLength="0" maxLength="100" gradient="0">
              <x14:cfvo type="autoMin"/>
              <x14:cfvo type="num">
                <xm:f>500</xm:f>
              </x14:cfvo>
              <x14:negativeFillColor rgb="FFFF0000"/>
              <x14:axisColor rgb="FF000000"/>
            </x14:dataBar>
          </x14:cfRule>
          <xm:sqref>W2:W22</xm:sqref>
        </x14:conditionalFormatting>
        <x14:conditionalFormatting xmlns:xm="http://schemas.microsoft.com/office/excel/2006/main">
          <x14:cfRule type="dataBar" id="{4F9B9BA1-3654-4BDB-BAF7-02DE19C2A3B4}">
            <x14:dataBar minLength="0" maxLength="100" gradient="0">
              <x14:cfvo type="autoMin"/>
              <x14:cfvo type="num">
                <xm:f>5000</xm:f>
              </x14:cfvo>
              <x14:negativeFillColor rgb="FFFF0000"/>
              <x14:axisColor rgb="FF000000"/>
            </x14:dataBar>
          </x14:cfRule>
          <xm:sqref>R2:R22</xm:sqref>
        </x14:conditionalFormatting>
        <x14:conditionalFormatting xmlns:xm="http://schemas.microsoft.com/office/excel/2006/main">
          <x14:cfRule type="dataBar" id="{24FA1171-0EFA-4180-AB0D-15FD7E0C38F4}">
            <x14:dataBar minLength="0" maxLength="100" gradient="0">
              <x14:cfvo type="autoMin"/>
              <x14:cfvo type="num">
                <xm:f>5000</xm:f>
              </x14:cfvo>
              <x14:negativeFillColor rgb="FFFF0000"/>
              <x14:axisColor rgb="FF000000"/>
            </x14:dataBar>
          </x14:cfRule>
          <xm:sqref>T2:T22</xm:sqref>
        </x14:conditionalFormatting>
        <x14:conditionalFormatting xmlns:xm="http://schemas.microsoft.com/office/excel/2006/main">
          <x14:cfRule type="dataBar" id="{22B62365-FAB2-4D70-BD23-2D0172D188A3}">
            <x14:dataBar minLength="0" maxLength="100" gradient="0">
              <x14:cfvo type="autoMin"/>
              <x14:cfvo type="num">
                <xm:f>5000</xm:f>
              </x14:cfvo>
              <x14:negativeFillColor rgb="FFFF0000"/>
              <x14:axisColor rgb="FF000000"/>
            </x14:dataBar>
          </x14:cfRule>
          <xm:sqref>V2:V22</xm:sqref>
        </x14:conditionalFormatting>
        <x14:conditionalFormatting xmlns:xm="http://schemas.microsoft.com/office/excel/2006/main">
          <x14:cfRule type="dataBar" id="{E6C0BAC2-4D27-44D1-8381-2CBD3BD764E8}">
            <x14:dataBar minLength="0" maxLength="100" gradient="0">
              <x14:cfvo type="autoMin"/>
              <x14:cfvo type="num">
                <xm:f>5000</xm:f>
              </x14:cfvo>
              <x14:negativeFillColor rgb="FFFF0000"/>
              <x14:axisColor rgb="FF000000"/>
            </x14:dataBar>
          </x14:cfRule>
          <xm:sqref>X2:X22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88D1-C486-4A75-BDAD-92E4841EB2B2}">
  <dimension ref="A1:P22"/>
  <sheetViews>
    <sheetView showGridLines="0" workbookViewId="0">
      <selection activeCell="A22" sqref="A22"/>
    </sheetView>
  </sheetViews>
  <sheetFormatPr defaultRowHeight="21" x14ac:dyDescent="0.2"/>
  <cols>
    <col min="1" max="1" width="28.875" style="3" bestFit="1" customWidth="1"/>
    <col min="2" max="2" width="12.75" style="3" bestFit="1" customWidth="1"/>
    <col min="3" max="3" width="7.25" style="3" bestFit="1" customWidth="1"/>
    <col min="4" max="4" width="12.75" style="16" bestFit="1" customWidth="1"/>
    <col min="5" max="5" width="13.5" style="3" bestFit="1" customWidth="1"/>
    <col min="6" max="7" width="14.625" style="4" customWidth="1"/>
    <col min="8" max="8" width="4.625" style="19" bestFit="1" customWidth="1"/>
    <col min="9" max="9" width="11.625" style="16" customWidth="1"/>
    <col min="10" max="10" width="11.625" style="17" customWidth="1"/>
    <col min="11" max="11" width="11.625" style="16" customWidth="1"/>
    <col min="12" max="12" width="11.625" style="17" customWidth="1"/>
    <col min="13" max="13" width="11.625" style="16" customWidth="1"/>
    <col min="14" max="14" width="11.625" style="17" customWidth="1"/>
    <col min="15" max="15" width="11.625" style="16" customWidth="1"/>
    <col min="16" max="16" width="11.625" style="17" customWidth="1"/>
    <col min="17" max="16384" width="9" style="3"/>
  </cols>
  <sheetData>
    <row r="1" spans="1:16" s="5" customFormat="1" x14ac:dyDescent="0.2">
      <c r="A1" s="13" t="s">
        <v>38</v>
      </c>
      <c r="B1" s="13" t="s">
        <v>63</v>
      </c>
      <c r="C1" s="13" t="s">
        <v>58</v>
      </c>
      <c r="D1" s="15" t="s">
        <v>59</v>
      </c>
      <c r="E1" s="13" t="s">
        <v>60</v>
      </c>
      <c r="F1" s="14" t="s">
        <v>61</v>
      </c>
      <c r="G1" s="14" t="s">
        <v>62</v>
      </c>
      <c r="H1" s="18" t="s">
        <v>81</v>
      </c>
      <c r="I1" s="7">
        <v>500</v>
      </c>
      <c r="J1" s="8" t="s">
        <v>68</v>
      </c>
      <c r="K1" s="7">
        <v>1000</v>
      </c>
      <c r="L1" s="8" t="s">
        <v>68</v>
      </c>
      <c r="M1" s="7">
        <v>1500</v>
      </c>
      <c r="N1" s="8" t="s">
        <v>68</v>
      </c>
      <c r="O1" s="7">
        <v>2000</v>
      </c>
      <c r="P1" s="8" t="s">
        <v>68</v>
      </c>
    </row>
    <row r="2" spans="1:16" s="1" customFormat="1" x14ac:dyDescent="0.2">
      <c r="A2" s="20" t="s">
        <v>27</v>
      </c>
      <c r="B2" s="2" t="s">
        <v>64</v>
      </c>
      <c r="C2" s="9">
        <v>30</v>
      </c>
      <c r="D2" s="11">
        <v>1</v>
      </c>
      <c r="E2" s="9">
        <v>0</v>
      </c>
      <c r="F2" s="10">
        <f>IF(B2="高爆",0.5,IF(B2="动能",2,IF(B2="破片",0.25,1)))*C2/D2</f>
        <v>30</v>
      </c>
      <c r="G2" s="10">
        <f>C2/D2</f>
        <v>30</v>
      </c>
      <c r="H2" s="6" t="s">
        <v>82</v>
      </c>
      <c r="I2" s="11">
        <v>185.7</v>
      </c>
      <c r="J2" s="12">
        <v>1857</v>
      </c>
      <c r="K2" s="11">
        <v>418.3</v>
      </c>
      <c r="L2" s="12">
        <v>4183</v>
      </c>
      <c r="M2" s="11" t="s">
        <v>69</v>
      </c>
      <c r="N2" s="12" t="s">
        <v>69</v>
      </c>
      <c r="O2" s="11" t="s">
        <v>69</v>
      </c>
      <c r="P2" s="12" t="s">
        <v>69</v>
      </c>
    </row>
    <row r="3" spans="1:16" s="1" customFormat="1" x14ac:dyDescent="0.2">
      <c r="A3" s="2" t="s">
        <v>39</v>
      </c>
      <c r="B3" s="2" t="s">
        <v>65</v>
      </c>
      <c r="C3" s="9">
        <v>25</v>
      </c>
      <c r="D3" s="11">
        <v>0.05</v>
      </c>
      <c r="E3" s="9">
        <v>0</v>
      </c>
      <c r="F3" s="10">
        <f t="shared" ref="F3:F22" si="0">IF(B3="高爆",0.5,IF(B3="动能",2,IF(B3="破片",0.25,1)))*C3/D3</f>
        <v>125</v>
      </c>
      <c r="G3" s="10">
        <f t="shared" ref="G3:G22" si="1">C3/D3</f>
        <v>500</v>
      </c>
      <c r="H3" s="6" t="s">
        <v>83</v>
      </c>
      <c r="I3" s="11">
        <v>51.3</v>
      </c>
      <c r="J3" s="12">
        <v>1027</v>
      </c>
      <c r="K3" s="11">
        <v>106.65</v>
      </c>
      <c r="L3" s="12">
        <v>2134</v>
      </c>
      <c r="M3" s="11">
        <v>159.94999999999999</v>
      </c>
      <c r="N3" s="12">
        <v>3200</v>
      </c>
      <c r="O3" s="11">
        <v>213.3</v>
      </c>
      <c r="P3" s="12">
        <v>4267</v>
      </c>
    </row>
    <row r="4" spans="1:16" s="1" customFormat="1" x14ac:dyDescent="0.2">
      <c r="A4" s="20" t="s">
        <v>40</v>
      </c>
      <c r="B4" s="2" t="s">
        <v>66</v>
      </c>
      <c r="C4" s="9">
        <v>200</v>
      </c>
      <c r="D4" s="11">
        <v>5.2</v>
      </c>
      <c r="E4" s="9">
        <v>0</v>
      </c>
      <c r="F4" s="10">
        <f t="shared" si="0"/>
        <v>19.23076923076923</v>
      </c>
      <c r="G4" s="10">
        <f t="shared" si="1"/>
        <v>38.46153846153846</v>
      </c>
      <c r="H4" s="6" t="s">
        <v>84</v>
      </c>
      <c r="I4" s="11">
        <v>46.8</v>
      </c>
      <c r="J4" s="12">
        <v>0</v>
      </c>
      <c r="K4" s="11">
        <v>145.6</v>
      </c>
      <c r="L4" s="12">
        <v>0</v>
      </c>
      <c r="M4" s="11">
        <v>275.60000000000002</v>
      </c>
      <c r="N4" s="12">
        <v>0</v>
      </c>
      <c r="O4" s="11">
        <v>410.8</v>
      </c>
      <c r="P4" s="12">
        <v>0</v>
      </c>
    </row>
    <row r="5" spans="1:16" s="1" customFormat="1" x14ac:dyDescent="0.2">
      <c r="A5" s="20" t="s">
        <v>41</v>
      </c>
      <c r="B5" s="2" t="s">
        <v>64</v>
      </c>
      <c r="C5" s="9">
        <v>95</v>
      </c>
      <c r="D5" s="11">
        <v>1.1000000000000001</v>
      </c>
      <c r="E5" s="9">
        <v>0</v>
      </c>
      <c r="F5" s="10">
        <f t="shared" si="0"/>
        <v>86.36363636363636</v>
      </c>
      <c r="G5" s="10">
        <f t="shared" si="1"/>
        <v>86.36363636363636</v>
      </c>
      <c r="H5" s="6"/>
      <c r="I5" s="11">
        <v>47.7</v>
      </c>
      <c r="J5" s="12">
        <v>3911</v>
      </c>
      <c r="K5" s="11">
        <v>155.9</v>
      </c>
      <c r="L5" s="12">
        <v>9504</v>
      </c>
      <c r="M5" s="11">
        <v>193.6</v>
      </c>
      <c r="N5" s="12">
        <v>15875</v>
      </c>
      <c r="O5" s="11">
        <v>273.10000000000002</v>
      </c>
      <c r="P5" s="12">
        <v>22394</v>
      </c>
    </row>
    <row r="6" spans="1:16" s="1" customFormat="1" x14ac:dyDescent="0.2">
      <c r="A6" s="20" t="s">
        <v>42</v>
      </c>
      <c r="B6" s="2" t="s">
        <v>64</v>
      </c>
      <c r="C6" s="9">
        <v>75</v>
      </c>
      <c r="D6" s="11">
        <v>1</v>
      </c>
      <c r="E6" s="9">
        <v>0</v>
      </c>
      <c r="F6" s="10">
        <f t="shared" si="0"/>
        <v>75</v>
      </c>
      <c r="G6" s="10">
        <f t="shared" si="1"/>
        <v>75</v>
      </c>
      <c r="H6" s="6"/>
      <c r="I6" s="11">
        <v>57.9</v>
      </c>
      <c r="J6" s="12">
        <v>2316</v>
      </c>
      <c r="K6" s="11">
        <v>140.1</v>
      </c>
      <c r="L6" s="12">
        <v>5604</v>
      </c>
      <c r="M6" s="11">
        <v>231.6</v>
      </c>
      <c r="N6" s="12">
        <v>9264</v>
      </c>
      <c r="O6" s="11">
        <v>324.39999999999998</v>
      </c>
      <c r="P6" s="12">
        <v>12976</v>
      </c>
    </row>
    <row r="7" spans="1:16" s="1" customFormat="1" x14ac:dyDescent="0.2">
      <c r="A7" s="2" t="s">
        <v>43</v>
      </c>
      <c r="B7" s="2" t="s">
        <v>65</v>
      </c>
      <c r="C7" s="9">
        <v>500</v>
      </c>
      <c r="D7" s="11">
        <v>1</v>
      </c>
      <c r="E7" s="9">
        <v>0</v>
      </c>
      <c r="F7" s="10">
        <f t="shared" si="0"/>
        <v>125</v>
      </c>
      <c r="G7" s="10">
        <f t="shared" si="1"/>
        <v>500</v>
      </c>
      <c r="H7" s="6"/>
      <c r="I7" s="11">
        <v>19</v>
      </c>
      <c r="J7" s="12">
        <v>0</v>
      </c>
      <c r="K7" s="11">
        <v>58</v>
      </c>
      <c r="L7" s="12">
        <v>0</v>
      </c>
      <c r="M7" s="11">
        <v>101</v>
      </c>
      <c r="N7" s="12">
        <v>0</v>
      </c>
      <c r="O7" s="11">
        <v>146</v>
      </c>
      <c r="P7" s="12">
        <v>0</v>
      </c>
    </row>
    <row r="8" spans="1:16" s="1" customFormat="1" x14ac:dyDescent="0.2">
      <c r="A8" s="2" t="s">
        <v>44</v>
      </c>
      <c r="B8" s="2" t="s">
        <v>66</v>
      </c>
      <c r="C8" s="9">
        <v>1000</v>
      </c>
      <c r="D8" s="11">
        <v>1</v>
      </c>
      <c r="E8" s="9">
        <v>0</v>
      </c>
      <c r="F8" s="10">
        <f t="shared" si="0"/>
        <v>500</v>
      </c>
      <c r="G8" s="10">
        <f t="shared" si="1"/>
        <v>1000</v>
      </c>
      <c r="H8" s="6"/>
      <c r="I8" s="11">
        <v>0</v>
      </c>
      <c r="J8" s="12">
        <v>0</v>
      </c>
      <c r="K8" s="11">
        <v>1</v>
      </c>
      <c r="L8" s="12">
        <v>0</v>
      </c>
      <c r="M8" s="11">
        <v>2</v>
      </c>
      <c r="N8" s="12">
        <v>0</v>
      </c>
      <c r="O8" s="11">
        <v>3</v>
      </c>
      <c r="P8" s="12">
        <v>0</v>
      </c>
    </row>
    <row r="9" spans="1:16" s="1" customFormat="1" x14ac:dyDescent="0.2">
      <c r="A9" s="2" t="s">
        <v>45</v>
      </c>
      <c r="B9" s="2" t="s">
        <v>66</v>
      </c>
      <c r="C9" s="9">
        <v>1500</v>
      </c>
      <c r="D9" s="11">
        <v>1</v>
      </c>
      <c r="E9" s="9">
        <v>0</v>
      </c>
      <c r="F9" s="10">
        <f t="shared" si="0"/>
        <v>750</v>
      </c>
      <c r="G9" s="10">
        <f t="shared" si="1"/>
        <v>1500</v>
      </c>
      <c r="H9" s="6"/>
      <c r="I9" s="11">
        <v>0</v>
      </c>
      <c r="J9" s="12">
        <v>0</v>
      </c>
      <c r="K9" s="11">
        <v>0</v>
      </c>
      <c r="L9" s="12">
        <v>0</v>
      </c>
      <c r="M9" s="11">
        <v>1</v>
      </c>
      <c r="N9" s="12">
        <v>0</v>
      </c>
      <c r="O9" s="11">
        <v>1</v>
      </c>
      <c r="P9" s="12">
        <v>0</v>
      </c>
    </row>
    <row r="10" spans="1:16" s="1" customFormat="1" x14ac:dyDescent="0.2">
      <c r="A10" s="2" t="s">
        <v>46</v>
      </c>
      <c r="B10" s="2" t="s">
        <v>66</v>
      </c>
      <c r="C10" s="9">
        <v>4000</v>
      </c>
      <c r="D10" s="11">
        <v>5</v>
      </c>
      <c r="E10" s="9">
        <v>0</v>
      </c>
      <c r="F10" s="10">
        <f t="shared" si="0"/>
        <v>400</v>
      </c>
      <c r="G10" s="10">
        <f t="shared" si="1"/>
        <v>800</v>
      </c>
      <c r="H10" s="6"/>
      <c r="I10" s="11">
        <v>0</v>
      </c>
      <c r="J10" s="12">
        <v>0</v>
      </c>
      <c r="K10" s="11">
        <v>0</v>
      </c>
      <c r="L10" s="12">
        <v>0</v>
      </c>
      <c r="M10" s="11">
        <v>0</v>
      </c>
      <c r="N10" s="12">
        <v>0</v>
      </c>
      <c r="O10" s="11">
        <v>0</v>
      </c>
      <c r="P10" s="12">
        <v>0</v>
      </c>
    </row>
    <row r="11" spans="1:16" s="1" customFormat="1" x14ac:dyDescent="0.2">
      <c r="A11" s="2" t="s">
        <v>47</v>
      </c>
      <c r="B11" s="2" t="s">
        <v>66</v>
      </c>
      <c r="C11" s="9">
        <v>200</v>
      </c>
      <c r="D11" s="11">
        <v>0.1</v>
      </c>
      <c r="E11" s="9">
        <v>0</v>
      </c>
      <c r="F11" s="10">
        <f t="shared" si="0"/>
        <v>1000</v>
      </c>
      <c r="G11" s="10">
        <f t="shared" si="1"/>
        <v>2000</v>
      </c>
      <c r="H11" s="6"/>
      <c r="I11" s="11">
        <v>0.3</v>
      </c>
      <c r="J11" s="12">
        <v>0</v>
      </c>
      <c r="K11" s="11">
        <v>0.9</v>
      </c>
      <c r="L11" s="12">
        <v>0</v>
      </c>
      <c r="M11" s="11">
        <v>1.8</v>
      </c>
      <c r="N11" s="12">
        <v>0</v>
      </c>
      <c r="O11" s="11">
        <v>2.8</v>
      </c>
      <c r="P11" s="12">
        <v>0</v>
      </c>
    </row>
    <row r="12" spans="1:16" s="1" customFormat="1" x14ac:dyDescent="0.2">
      <c r="A12" s="2" t="s">
        <v>48</v>
      </c>
      <c r="B12" s="2" t="s">
        <v>64</v>
      </c>
      <c r="C12" s="9">
        <v>128</v>
      </c>
      <c r="D12" s="11">
        <v>0.6</v>
      </c>
      <c r="E12" s="9">
        <v>0</v>
      </c>
      <c r="F12" s="10">
        <f t="shared" si="0"/>
        <v>213.33333333333334</v>
      </c>
      <c r="G12" s="10">
        <f t="shared" si="1"/>
        <v>213.33333333333334</v>
      </c>
      <c r="H12" s="6"/>
      <c r="I12" s="11">
        <v>12.5</v>
      </c>
      <c r="J12" s="12">
        <v>1663</v>
      </c>
      <c r="K12" s="11">
        <v>36.1</v>
      </c>
      <c r="L12" s="12">
        <v>4801</v>
      </c>
      <c r="M12" s="11">
        <v>61.7</v>
      </c>
      <c r="N12" s="12">
        <v>8206</v>
      </c>
      <c r="O12" s="11">
        <v>89.2</v>
      </c>
      <c r="P12" s="12">
        <v>11864</v>
      </c>
    </row>
    <row r="13" spans="1:16" s="1" customFormat="1" x14ac:dyDescent="0.2">
      <c r="A13" s="2" t="s">
        <v>80</v>
      </c>
      <c r="B13" s="2" t="s">
        <v>67</v>
      </c>
      <c r="C13" s="9">
        <v>1000</v>
      </c>
      <c r="D13" s="11">
        <v>1</v>
      </c>
      <c r="E13" s="9">
        <v>1000</v>
      </c>
      <c r="F13" s="10">
        <f t="shared" si="0"/>
        <v>2000</v>
      </c>
      <c r="G13" s="10">
        <f t="shared" si="1"/>
        <v>1000</v>
      </c>
      <c r="H13" s="6"/>
      <c r="I13" s="11">
        <v>28</v>
      </c>
      <c r="J13" s="12">
        <v>0</v>
      </c>
      <c r="K13" s="11">
        <v>79</v>
      </c>
      <c r="L13" s="12">
        <v>0</v>
      </c>
      <c r="M13" s="11">
        <v>135</v>
      </c>
      <c r="N13" s="12">
        <v>0</v>
      </c>
      <c r="O13" s="11">
        <v>194</v>
      </c>
      <c r="P13" s="12">
        <v>0</v>
      </c>
    </row>
    <row r="14" spans="1:16" s="1" customFormat="1" x14ac:dyDescent="0.2">
      <c r="A14" s="2" t="s">
        <v>49</v>
      </c>
      <c r="B14" s="2" t="s">
        <v>66</v>
      </c>
      <c r="C14" s="9">
        <v>500</v>
      </c>
      <c r="D14" s="11">
        <v>1.5</v>
      </c>
      <c r="E14" s="9">
        <v>0</v>
      </c>
      <c r="F14" s="10">
        <f t="shared" si="0"/>
        <v>166.66666666666666</v>
      </c>
      <c r="G14" s="10">
        <f t="shared" si="1"/>
        <v>333.33333333333331</v>
      </c>
      <c r="H14" s="6"/>
      <c r="I14" s="11">
        <v>1.5</v>
      </c>
      <c r="J14" s="12">
        <v>0</v>
      </c>
      <c r="K14" s="11">
        <v>4.5</v>
      </c>
      <c r="L14" s="12">
        <v>0</v>
      </c>
      <c r="M14" s="11">
        <v>7.5</v>
      </c>
      <c r="N14" s="12">
        <v>0</v>
      </c>
      <c r="O14" s="11">
        <v>10.5</v>
      </c>
      <c r="P14" s="12">
        <v>0</v>
      </c>
    </row>
    <row r="15" spans="1:16" s="1" customFormat="1" x14ac:dyDescent="0.2">
      <c r="A15" s="2" t="s">
        <v>50</v>
      </c>
      <c r="B15" s="2" t="s">
        <v>66</v>
      </c>
      <c r="C15" s="9">
        <v>400</v>
      </c>
      <c r="D15" s="11">
        <v>1</v>
      </c>
      <c r="E15" s="9">
        <v>0</v>
      </c>
      <c r="F15" s="10">
        <f t="shared" si="0"/>
        <v>200</v>
      </c>
      <c r="G15" s="10">
        <f t="shared" si="1"/>
        <v>400</v>
      </c>
      <c r="H15" s="6"/>
      <c r="I15" s="11">
        <v>1</v>
      </c>
      <c r="J15" s="12">
        <v>0</v>
      </c>
      <c r="K15" s="11">
        <v>3</v>
      </c>
      <c r="L15" s="12">
        <v>0</v>
      </c>
      <c r="M15" s="11">
        <v>6</v>
      </c>
      <c r="N15" s="12">
        <v>0</v>
      </c>
      <c r="O15" s="11">
        <v>9</v>
      </c>
      <c r="P15" s="12">
        <v>0</v>
      </c>
    </row>
    <row r="16" spans="1:16" s="1" customFormat="1" x14ac:dyDescent="0.2">
      <c r="A16" s="20" t="s">
        <v>51</v>
      </c>
      <c r="B16" s="2" t="s">
        <v>64</v>
      </c>
      <c r="C16" s="9">
        <v>50</v>
      </c>
      <c r="D16" s="11">
        <v>0.67</v>
      </c>
      <c r="E16" s="9">
        <v>0</v>
      </c>
      <c r="F16" s="10">
        <f t="shared" si="0"/>
        <v>74.626865671641781</v>
      </c>
      <c r="G16" s="10">
        <f t="shared" si="1"/>
        <v>74.626865671641781</v>
      </c>
      <c r="H16" s="6"/>
      <c r="I16" s="11">
        <v>52.93</v>
      </c>
      <c r="J16" s="12">
        <v>4000</v>
      </c>
      <c r="K16" s="11">
        <v>129.97999999999999</v>
      </c>
      <c r="L16" s="12">
        <v>9750</v>
      </c>
      <c r="M16" s="11">
        <v>217.75</v>
      </c>
      <c r="N16" s="12">
        <v>16300</v>
      </c>
      <c r="O16" s="11">
        <v>310.20999999999998</v>
      </c>
      <c r="P16" s="12">
        <v>23200</v>
      </c>
    </row>
    <row r="17" spans="1:16" s="1" customFormat="1" x14ac:dyDescent="0.2">
      <c r="A17" s="2" t="s">
        <v>52</v>
      </c>
      <c r="B17" s="2" t="s">
        <v>66</v>
      </c>
      <c r="C17" s="9">
        <v>75</v>
      </c>
      <c r="D17" s="11">
        <v>1</v>
      </c>
      <c r="E17" s="9">
        <v>0</v>
      </c>
      <c r="F17" s="10">
        <f t="shared" si="0"/>
        <v>37.5</v>
      </c>
      <c r="G17" s="10">
        <f t="shared" si="1"/>
        <v>75</v>
      </c>
      <c r="H17" s="6"/>
      <c r="I17" s="11">
        <v>15</v>
      </c>
      <c r="J17" s="12">
        <v>800</v>
      </c>
      <c r="K17" s="11">
        <v>44</v>
      </c>
      <c r="L17" s="12">
        <v>2250</v>
      </c>
      <c r="M17" s="11">
        <v>79</v>
      </c>
      <c r="N17" s="12">
        <v>4000</v>
      </c>
      <c r="O17" s="11">
        <v>116</v>
      </c>
      <c r="P17" s="12">
        <v>5850</v>
      </c>
    </row>
    <row r="18" spans="1:16" s="1" customFormat="1" x14ac:dyDescent="0.2">
      <c r="A18" s="2" t="s">
        <v>53</v>
      </c>
      <c r="B18" s="2" t="s">
        <v>67</v>
      </c>
      <c r="C18" s="9">
        <v>125</v>
      </c>
      <c r="D18" s="11">
        <v>0.8</v>
      </c>
      <c r="E18" s="9">
        <v>0</v>
      </c>
      <c r="F18" s="10">
        <f t="shared" si="0"/>
        <v>312.5</v>
      </c>
      <c r="G18" s="10">
        <f t="shared" si="1"/>
        <v>156.25</v>
      </c>
      <c r="H18" s="6"/>
      <c r="I18" s="11">
        <v>370.4</v>
      </c>
      <c r="J18" s="12">
        <v>1392</v>
      </c>
      <c r="K18" s="11">
        <v>820.8</v>
      </c>
      <c r="L18" s="12">
        <v>3081</v>
      </c>
      <c r="M18" s="11">
        <v>1279.4000000000001</v>
      </c>
      <c r="N18" s="12">
        <v>4800</v>
      </c>
      <c r="O18" s="11">
        <v>1706.4</v>
      </c>
      <c r="P18" s="12">
        <v>6402</v>
      </c>
    </row>
    <row r="19" spans="1:16" s="1" customFormat="1" x14ac:dyDescent="0.2">
      <c r="A19" s="2" t="s">
        <v>54</v>
      </c>
      <c r="B19" s="2" t="s">
        <v>64</v>
      </c>
      <c r="C19" s="9">
        <v>25</v>
      </c>
      <c r="D19" s="11">
        <v>1</v>
      </c>
      <c r="E19" s="9">
        <v>400</v>
      </c>
      <c r="F19" s="10">
        <f t="shared" si="0"/>
        <v>25</v>
      </c>
      <c r="G19" s="10">
        <f t="shared" si="1"/>
        <v>25</v>
      </c>
      <c r="H19" s="6"/>
      <c r="I19" s="11">
        <v>194</v>
      </c>
      <c r="J19" s="12">
        <v>5850</v>
      </c>
      <c r="K19" s="11">
        <v>463</v>
      </c>
      <c r="L19" s="12">
        <v>13920</v>
      </c>
      <c r="M19" s="11">
        <v>742</v>
      </c>
      <c r="N19" s="12">
        <v>22290</v>
      </c>
      <c r="O19" s="11">
        <v>1026</v>
      </c>
      <c r="P19" s="12">
        <v>30810</v>
      </c>
    </row>
    <row r="20" spans="1:16" s="1" customFormat="1" x14ac:dyDescent="0.2">
      <c r="A20" s="2" t="s">
        <v>55</v>
      </c>
      <c r="B20" s="2" t="s">
        <v>67</v>
      </c>
      <c r="C20" s="9">
        <v>125</v>
      </c>
      <c r="D20" s="11">
        <v>0.6</v>
      </c>
      <c r="E20" s="9">
        <v>0</v>
      </c>
      <c r="F20" s="10">
        <f t="shared" si="0"/>
        <v>416.66666666666669</v>
      </c>
      <c r="G20" s="10">
        <f t="shared" si="1"/>
        <v>208.33333333333334</v>
      </c>
      <c r="H20" s="6"/>
      <c r="I20" s="11">
        <v>277.8</v>
      </c>
      <c r="J20" s="12">
        <v>1392</v>
      </c>
      <c r="K20" s="11">
        <v>615.6</v>
      </c>
      <c r="L20" s="12">
        <v>3081</v>
      </c>
      <c r="M20" s="11">
        <v>959.4</v>
      </c>
      <c r="N20" s="12">
        <v>4800</v>
      </c>
      <c r="O20" s="11">
        <v>1279.8</v>
      </c>
      <c r="P20" s="12">
        <v>64022</v>
      </c>
    </row>
    <row r="21" spans="1:16" s="1" customFormat="1" x14ac:dyDescent="0.2">
      <c r="A21" s="2" t="s">
        <v>56</v>
      </c>
      <c r="B21" s="2" t="s">
        <v>64</v>
      </c>
      <c r="C21" s="9">
        <v>50</v>
      </c>
      <c r="D21" s="11">
        <v>1</v>
      </c>
      <c r="E21" s="9">
        <v>400</v>
      </c>
      <c r="F21" s="10">
        <f t="shared" si="0"/>
        <v>50</v>
      </c>
      <c r="G21" s="10">
        <f t="shared" si="1"/>
        <v>50</v>
      </c>
      <c r="H21" s="6"/>
      <c r="I21" s="11">
        <v>97.2</v>
      </c>
      <c r="J21" s="12">
        <v>19440</v>
      </c>
      <c r="K21" s="11">
        <v>231.6</v>
      </c>
      <c r="L21" s="12">
        <v>46320</v>
      </c>
      <c r="M21" s="11">
        <v>371.2</v>
      </c>
      <c r="N21" s="12">
        <v>74240</v>
      </c>
      <c r="O21" s="11" t="s">
        <v>69</v>
      </c>
      <c r="P21" s="12" t="s">
        <v>69</v>
      </c>
    </row>
    <row r="22" spans="1:16" s="1" customFormat="1" x14ac:dyDescent="0.2">
      <c r="A22" s="2" t="s">
        <v>57</v>
      </c>
      <c r="B22" s="2" t="s">
        <v>64</v>
      </c>
      <c r="C22" s="9">
        <v>50</v>
      </c>
      <c r="D22" s="11">
        <v>0.33</v>
      </c>
      <c r="E22" s="9">
        <v>0</v>
      </c>
      <c r="F22" s="10">
        <f t="shared" si="0"/>
        <v>151.5151515151515</v>
      </c>
      <c r="G22" s="10">
        <f t="shared" si="1"/>
        <v>151.5151515151515</v>
      </c>
      <c r="H22" s="6"/>
      <c r="I22" s="11">
        <v>26.07</v>
      </c>
      <c r="J22" s="12">
        <v>3200</v>
      </c>
      <c r="K22" s="11">
        <v>64.02</v>
      </c>
      <c r="L22" s="12">
        <v>7800</v>
      </c>
      <c r="M22" s="11">
        <v>107.25</v>
      </c>
      <c r="N22" s="12">
        <v>13040</v>
      </c>
      <c r="O22" s="11">
        <v>152.79</v>
      </c>
      <c r="P22" s="12">
        <v>10680</v>
      </c>
    </row>
  </sheetData>
  <phoneticPr fontId="3" type="noConversion"/>
  <conditionalFormatting sqref="B1:B1048576">
    <cfRule type="containsText" dxfId="82" priority="9" operator="containsText" text="破片">
      <formula>NOT(ISERROR(SEARCH("破片",B1)))</formula>
    </cfRule>
    <cfRule type="containsText" dxfId="81" priority="10" operator="containsText" text="能量">
      <formula>NOT(ISERROR(SEARCH("能量",B1)))</formula>
    </cfRule>
    <cfRule type="containsText" dxfId="80" priority="11" operator="containsText" text="高爆">
      <formula>NOT(ISERROR(SEARCH("高爆",B1)))</formula>
    </cfRule>
    <cfRule type="containsText" dxfId="79" priority="12" operator="containsText" text="动能">
      <formula>NOT(ISERROR(SEARCH("动能",B1)))</formula>
    </cfRule>
  </conditionalFormatting>
  <conditionalFormatting sqref="E2:E22">
    <cfRule type="dataBar" priority="7">
      <dataBar>
        <cfvo type="min"/>
        <cfvo type="num" val="1000"/>
        <color rgb="FF008AEF"/>
      </dataBar>
      <extLst>
        <ext xmlns:x14="http://schemas.microsoft.com/office/spreadsheetml/2009/9/main" uri="{B025F937-C7B1-47D3-B67F-A62EFF666E3E}">
          <x14:id>{A67F4DE0-A0A8-4E6E-B6AB-F9814AA8D574}</x14:id>
        </ext>
      </extLst>
    </cfRule>
    <cfRule type="cellIs" dxfId="78" priority="8" operator="greaterThan">
      <formula>0</formula>
    </cfRule>
  </conditionalFormatting>
  <conditionalFormatting sqref="F2:F22">
    <cfRule type="cellIs" dxfId="77" priority="6" operator="lessThan">
      <formula>200</formula>
    </cfRule>
  </conditionalFormatting>
  <conditionalFormatting sqref="G2:G22">
    <cfRule type="cellIs" dxfId="76" priority="5" operator="lessThan">
      <formula>200</formula>
    </cfRule>
  </conditionalFormatting>
  <conditionalFormatting sqref="F1:F1048576">
    <cfRule type="dataBar" priority="4">
      <dataBar>
        <cfvo type="min"/>
        <cfvo type="num" val="1000"/>
        <color rgb="FF63C384"/>
      </dataBar>
      <extLst>
        <ext xmlns:x14="http://schemas.microsoft.com/office/spreadsheetml/2009/9/main" uri="{B025F937-C7B1-47D3-B67F-A62EFF666E3E}">
          <x14:id>{6A53DD22-2ECA-4898-BE05-7A3C76D16268}</x14:id>
        </ext>
      </extLst>
    </cfRule>
  </conditionalFormatting>
  <conditionalFormatting sqref="G1:G1048576">
    <cfRule type="dataBar" priority="3">
      <dataBar>
        <cfvo type="min"/>
        <cfvo type="num" val="1000"/>
        <color rgb="FF63C384"/>
      </dataBar>
      <extLst>
        <ext xmlns:x14="http://schemas.microsoft.com/office/spreadsheetml/2009/9/main" uri="{B025F937-C7B1-47D3-B67F-A62EFF666E3E}">
          <x14:id>{AB0805EB-5E62-436B-9968-EAB23AF4D949}</x14:id>
        </ext>
      </extLst>
    </cfRule>
  </conditionalFormatting>
  <conditionalFormatting sqref="I2:I22 K2:K22 M2:M22 O2:O22">
    <cfRule type="dataBar" priority="2">
      <dataBar>
        <cfvo type="min"/>
        <cfvo type="num" val="1000"/>
        <color rgb="FFFF555A"/>
      </dataBar>
      <extLst>
        <ext xmlns:x14="http://schemas.microsoft.com/office/spreadsheetml/2009/9/main" uri="{B025F937-C7B1-47D3-B67F-A62EFF666E3E}">
          <x14:id>{D96ACDD9-F610-4C0B-B3DD-ACEA0AD42EC3}</x14:id>
        </ext>
      </extLst>
    </cfRule>
  </conditionalFormatting>
  <conditionalFormatting sqref="J2:J22 L2:L22 N2:N22 P2:P22">
    <cfRule type="dataBar" priority="1">
      <dataBar>
        <cfvo type="min"/>
        <cfvo type="num" val="10000"/>
        <color rgb="FF008AEF"/>
      </dataBar>
      <extLst>
        <ext xmlns:x14="http://schemas.microsoft.com/office/spreadsheetml/2009/9/main" uri="{B025F937-C7B1-47D3-B67F-A62EFF666E3E}">
          <x14:id>{409CCBC4-3E5E-4CC9-AB73-AB91B82C8887}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F4DE0-A0A8-4E6E-B6AB-F9814AA8D574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m:sqref>E2:E22</xm:sqref>
        </x14:conditionalFormatting>
        <x14:conditionalFormatting xmlns:xm="http://schemas.microsoft.com/office/excel/2006/main">
          <x14:cfRule type="dataBar" id="{6A53DD22-2ECA-4898-BE05-7A3C76D16268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m:sqref>F1:F1048576</xm:sqref>
        </x14:conditionalFormatting>
        <x14:conditionalFormatting xmlns:xm="http://schemas.microsoft.com/office/excel/2006/main">
          <x14:cfRule type="dataBar" id="{AB0805EB-5E62-436B-9968-EAB23AF4D949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m:sqref>G1:G1048576</xm:sqref>
        </x14:conditionalFormatting>
        <x14:conditionalFormatting xmlns:xm="http://schemas.microsoft.com/office/excel/2006/main">
          <x14:cfRule type="dataBar" id="{D96ACDD9-F610-4C0B-B3DD-ACEA0AD42EC3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m:sqref>I2:I22 K2:K22 M2:M22 O2:O22</xm:sqref>
        </x14:conditionalFormatting>
        <x14:conditionalFormatting xmlns:xm="http://schemas.microsoft.com/office/excel/2006/main">
          <x14:cfRule type="dataBar" id="{409CCBC4-3E5E-4CC9-AB73-AB91B82C8887}">
            <x14:dataBar minLength="0" maxLength="100" gradient="0">
              <x14:cfvo type="autoMin"/>
              <x14:cfvo type="num">
                <xm:f>10000</xm:f>
              </x14:cfvo>
              <x14:negativeFillColor rgb="FFFF0000"/>
              <x14:axisColor rgb="FF000000"/>
            </x14:dataBar>
          </x14:cfRule>
          <xm:sqref>J2:J22 L2:L22 N2:N22 P2:P22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战机整理</vt:lpstr>
      <vt:lpstr>战机武器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ZIXI ZI</cp:lastModifiedBy>
  <dcterms:created xsi:type="dcterms:W3CDTF">2015-06-05T18:19:34Z</dcterms:created>
  <dcterms:modified xsi:type="dcterms:W3CDTF">2024-12-27T15:15:29Z</dcterms:modified>
</cp:coreProperties>
</file>